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activeTab="1"/>
  </bookViews>
  <sheets>
    <sheet name="マニュアル" sheetId="1" r:id="rId1"/>
    <sheet name="団の現状" sheetId="2" r:id="rId2"/>
    <sheet name="地区・団評価 と方向" sheetId="3" r:id="rId3"/>
    <sheet name="県全体評価と方向" sheetId="4" r:id="rId4"/>
    <sheet name="※県連組拡総評" sheetId="5" r:id="rId5"/>
  </sheets>
  <definedNames>
    <definedName name="_xlfn.COUNTIFS" hidden="1">#NAME?</definedName>
    <definedName name="_xlnm.Print_Titles" localSheetId="3">'県全体評価と方向'!$2:$4</definedName>
    <definedName name="_xlnm.Print_Titles" localSheetId="2">'地区・団評価 と方向'!$2:$4</definedName>
  </definedNames>
  <calcPr fullCalcOnLoad="1"/>
</workbook>
</file>

<file path=xl/sharedStrings.xml><?xml version="1.0" encoding="utf-8"?>
<sst xmlns="http://schemas.openxmlformats.org/spreadsheetml/2006/main" count="824" uniqueCount="387">
  <si>
    <t>ABCDE</t>
  </si>
  <si>
    <t>Ｃ</t>
  </si>
  <si>
    <t>Ｄ</t>
  </si>
  <si>
    <t>A</t>
  </si>
  <si>
    <t>団区分</t>
  </si>
  <si>
    <t>区分登録数と構成比</t>
  </si>
  <si>
    <t>団指構成比</t>
  </si>
  <si>
    <t>隊指構成比</t>
  </si>
  <si>
    <t>スカ構成比</t>
  </si>
  <si>
    <t>隊ＢＶＳ構成</t>
  </si>
  <si>
    <t>隊CS構成</t>
  </si>
  <si>
    <t>隊ＢＳ構成</t>
  </si>
  <si>
    <t>隊ＶＳ構成</t>
  </si>
  <si>
    <t>隊ＲＳ構成</t>
  </si>
  <si>
    <t>特性</t>
  </si>
  <si>
    <t>期中</t>
  </si>
  <si>
    <t>登録初期</t>
  </si>
  <si>
    <t>２個団</t>
  </si>
  <si>
    <t>１7個団</t>
  </si>
  <si>
    <t>51個団</t>
  </si>
  <si>
    <t>４５個団</t>
  </si>
  <si>
    <t>６個団</t>
  </si>
  <si>
    <t>区分団数と全県比</t>
  </si>
  <si>
    <t>15人</t>
  </si>
  <si>
    <t>267人</t>
  </si>
  <si>
    <t>1685人</t>
  </si>
  <si>
    <t>3156人</t>
  </si>
  <si>
    <t>743人</t>
  </si>
  <si>
    <t>ＢＶＳ、ＣＳの減少は著しく、部門の消滅大</t>
  </si>
  <si>
    <t>地域性から募集先はありながらも増えず</t>
  </si>
  <si>
    <t>人事の停滞、募集方法の旧態然</t>
  </si>
  <si>
    <t>継続への団改革進行中、活性化期待</t>
  </si>
  <si>
    <t>人事刷新による再生模索</t>
  </si>
  <si>
    <t>ＢＶＳ、ＣＳ部門の衰退、緊急に組拡力要</t>
  </si>
  <si>
    <t>組織の見直しで活力回復期待、特に組拡力</t>
  </si>
  <si>
    <t>組織の活性化と所属地区の牽引</t>
  </si>
  <si>
    <t>組拡委員</t>
  </si>
  <si>
    <t>後継者</t>
  </si>
  <si>
    <t>前期</t>
  </si>
  <si>
    <t>前々期</t>
  </si>
  <si>
    <t>％</t>
  </si>
  <si>
    <t>記入者</t>
  </si>
  <si>
    <t>団/指比</t>
  </si>
  <si>
    <t>無１・人・兼</t>
  </si>
  <si>
    <t>無１・有２</t>
  </si>
  <si>
    <t>隊無・％</t>
  </si>
  <si>
    <t>作成日</t>
  </si>
  <si>
    <t>県連組拡総評</t>
  </si>
  <si>
    <t>登録者数</t>
  </si>
  <si>
    <t>団委員</t>
  </si>
  <si>
    <t>隊指導者</t>
  </si>
  <si>
    <t>スカウト</t>
  </si>
  <si>
    <t>比率（％）</t>
  </si>
  <si>
    <t>本年度当初（人）</t>
  </si>
  <si>
    <t>後継者
無0・有1</t>
  </si>
  <si>
    <t>無・兼0
・人数</t>
  </si>
  <si>
    <t>対県内比率</t>
  </si>
  <si>
    <t>指導者内訳</t>
  </si>
  <si>
    <t>隊全体内訳</t>
  </si>
  <si>
    <t>ＢＶＳ内訳</t>
  </si>
  <si>
    <t>CS内訳</t>
  </si>
  <si>
    <t>ＢＳ内訳</t>
  </si>
  <si>
    <t>ＶＳ内訳</t>
  </si>
  <si>
    <t>ＲＳ内訳</t>
  </si>
  <si>
    <t>　月　日現在（人）</t>
  </si>
  <si>
    <t>前年度当初（人）</t>
  </si>
  <si>
    <t>登録数の減少はかつてより少ないが、依然減少傾向。ＢＶＳ隊ＲＳ隊の消滅は顕著、募集力の弱さ、途中退団の阻止は困難を極めている。</t>
  </si>
  <si>
    <t>例）ＢＶＳ、ＣＳの減少は著しく、部門の消滅大</t>
  </si>
  <si>
    <t>例）継続困難部門の他団との行動模索</t>
  </si>
  <si>
    <t>改善・要望点</t>
  </si>
  <si>
    <t>本年度当初</t>
  </si>
  <si>
    <t>　月　日現在</t>
  </si>
  <si>
    <t>　月　日現在</t>
  </si>
  <si>
    <t>前年度当初</t>
  </si>
  <si>
    <t>前々年度当初</t>
  </si>
  <si>
    <t>伊東地区</t>
  </si>
  <si>
    <t>三島地区</t>
  </si>
  <si>
    <t>沼駿地区</t>
  </si>
  <si>
    <t>御殿場・小山地区</t>
  </si>
  <si>
    <t>富士地区</t>
  </si>
  <si>
    <t>富士宮地区</t>
  </si>
  <si>
    <t>清水地区</t>
  </si>
  <si>
    <t>静岡地区</t>
  </si>
  <si>
    <t>志太地区</t>
  </si>
  <si>
    <t>島田地区</t>
  </si>
  <si>
    <t>掛川・袋井地区</t>
  </si>
  <si>
    <t>磐田地区</t>
  </si>
  <si>
    <t>浜松地区</t>
  </si>
  <si>
    <t>浜松東地区</t>
  </si>
  <si>
    <t>浜北・天竜地区</t>
  </si>
  <si>
    <t>県合計</t>
  </si>
  <si>
    <t>前々年度当初(人)</t>
  </si>
  <si>
    <t>　　　　　　　　　改善・要望点
（例）①継続困難部門の他団との行動模索
　　　 ②人事刷新による再生模索</t>
  </si>
  <si>
    <t>特性
（例）①ＢＶＳ、ＣＳの減少は著しく、部門の消滅大
　　　②地域性から募集先はありながらも増えず</t>
  </si>
  <si>
    <t>地区委員長・地区コミ</t>
  </si>
  <si>
    <t>団名</t>
  </si>
  <si>
    <t>団全体</t>
  </si>
  <si>
    <t>ビーバー部門</t>
  </si>
  <si>
    <t>カブ部門</t>
  </si>
  <si>
    <t>ボーイ部門</t>
  </si>
  <si>
    <t>ベンチャー部門</t>
  </si>
  <si>
    <t>ローバー部門</t>
  </si>
  <si>
    <t>団委員</t>
  </si>
  <si>
    <t>指導者</t>
  </si>
  <si>
    <t>計</t>
  </si>
  <si>
    <t>隊数</t>
  </si>
  <si>
    <t>作成者</t>
  </si>
  <si>
    <t>役務</t>
  </si>
  <si>
    <t>作成　平成　　年　　月　　日</t>
  </si>
  <si>
    <t>１、組拡委員はいますか</t>
  </si>
  <si>
    <t>回答欄</t>
  </si>
  <si>
    <t>２、団委員長の後任候補はいますか</t>
  </si>
  <si>
    <t>（または組拡に相当される方、総務委員など）</t>
  </si>
  <si>
    <t>３、団の将来像は描けていますか</t>
  </si>
  <si>
    <t>１、スカウトの確保</t>
  </si>
  <si>
    <t>２、隊指導者の確保</t>
  </si>
  <si>
    <t>３、団指導者の確保</t>
  </si>
  <si>
    <t>４、団の今、最も重要と思われる課題はなんでしょうか</t>
  </si>
  <si>
    <t>４、活動財源の確保</t>
  </si>
  <si>
    <t>６、指導者の指導力向上</t>
  </si>
  <si>
    <t>５、団委員長のﾎﾞｰｲｽｶｳﾄ運動へのモチベーションは</t>
  </si>
  <si>
    <t>３、強く意識している</t>
  </si>
  <si>
    <t>セミナーに欠席の場合は今月末までに、右記へファックスをお願いいたします。</t>
  </si>
  <si>
    <t>＊要回収：ご記入いただきましたら担当者へお渡しください。今後の展開への参考資料といたします。</t>
  </si>
  <si>
    <t>平成２８年度４月１日初期登録数（県連発行出典）</t>
  </si>
  <si>
    <t>すでに今年度４月１日初期登録数は出ておりますので、それ以外に下記の項目について</t>
  </si>
  <si>
    <t>団の現状について団委員長・または準じる方にお聞きします。</t>
  </si>
  <si>
    <t>５、後継者・世代交代</t>
  </si>
  <si>
    <t>団委員長</t>
  </si>
  <si>
    <t>地区委員長</t>
  </si>
  <si>
    <t>県連組拡委員会向け</t>
  </si>
  <si>
    <t>今回のシートは組拡視点を中心に各組織階層全体を網羅し、</t>
  </si>
  <si>
    <t>衰退の理由や対策の糸口を構築していく基礎として実施いたします。</t>
  </si>
  <si>
    <t>●手順</t>
  </si>
  <si>
    <t>団委員長または準ずる方に必要事項を記入いただきます</t>
  </si>
  <si>
    <t>２、地区・団評価と方向</t>
  </si>
  <si>
    <t>A4　1枚</t>
  </si>
  <si>
    <t>を回収し（ネット配信推奨）、地区総評を作成します</t>
  </si>
  <si>
    <t>必要事項を記入いただきます。</t>
  </si>
  <si>
    <t>３、県連全体評価と方向</t>
  </si>
  <si>
    <t>団シート</t>
  </si>
  <si>
    <t>地区シート</t>
  </si>
  <si>
    <t>15地区分</t>
  </si>
  <si>
    <t>地区総評</t>
  </si>
  <si>
    <t>1票</t>
  </si>
  <si>
    <t>１票</t>
  </si>
  <si>
    <t>県連シート</t>
  </si>
  <si>
    <t>県連総評</t>
  </si>
  <si>
    <t>県連組拡委員会は各地区シートを回収し</t>
  </si>
  <si>
    <t>県連組拡総評は規模別等の分析軸を設け</t>
  </si>
  <si>
    <t>＜県連組拡総評＞</t>
  </si>
  <si>
    <t>＜県全体評価と方向＞</t>
  </si>
  <si>
    <t>団将来</t>
  </si>
  <si>
    <t>（ネット配信推奨）、県連総評を完成し、各地区へ戻します</t>
  </si>
  <si>
    <t>県連組拡</t>
  </si>
  <si>
    <t>総評</t>
  </si>
  <si>
    <t>分類比較などで地区の方向性を提言していく。</t>
  </si>
  <si>
    <t>●団の現状/○○地区○団　例</t>
  </si>
  <si>
    <t>該当する番号を回答欄へご記入、または数字をご記入ください。</t>
  </si>
  <si>
    <t>０、いいえ</t>
  </si>
  <si>
    <t>１、はい</t>
  </si>
  <si>
    <t>＊番号記入</t>
  </si>
  <si>
    <t>１、何人いますか、＊人数記入</t>
  </si>
  <si>
    <t>２、専任、　　　　　＊人数記入</t>
  </si>
  <si>
    <t>３、団委員長が兼務、＊番号記入</t>
  </si>
  <si>
    <t>０、いいえ</t>
  </si>
  <si>
    <t>１、はい</t>
  </si>
  <si>
    <t>１、スカウト数</t>
  </si>
  <si>
    <t>２、隊指導者数</t>
  </si>
  <si>
    <t>３、団指導者数</t>
  </si>
  <si>
    <t>４、指導者の研修</t>
  </si>
  <si>
    <t>５、育成会の充実</t>
  </si>
  <si>
    <t>６、その他（　　　　　　　　　　　　　　　　　　　　　）</t>
  </si>
  <si>
    <t>＊はいの場合１～６の内最大２つ番号を記入</t>
  </si>
  <si>
    <t>０、ない</t>
  </si>
  <si>
    <t>１、ある</t>
  </si>
  <si>
    <t>７、その他（　　　　　　　　　　　　　　　　　　）</t>
  </si>
  <si>
    <t>＊はいの場合１～７の内最大２つ番号を記入</t>
  </si>
  <si>
    <t>０、ない</t>
  </si>
  <si>
    <t>１、ある</t>
  </si>
  <si>
    <t>１、おぼろげにある</t>
  </si>
  <si>
    <t>２、ややある</t>
  </si>
  <si>
    <t>＊あるの場合１～３の内番号を記入</t>
  </si>
  <si>
    <t>スカウト</t>
  </si>
  <si>
    <t>スカウト</t>
  </si>
  <si>
    <t>fax053-427-2760</t>
  </si>
  <si>
    <t>背景：登録数激減が続くなかで、歯止めがかからず抜本的対策が求められ時期に来ています。</t>
  </si>
  <si>
    <t>１、団の現状シート作成</t>
  </si>
  <si>
    <t>組拡視点分析と方向性シート運用マニュアル（概略案）</t>
  </si>
  <si>
    <t>このシートは地区委員長会経由また団委員長セミナー等で</t>
  </si>
  <si>
    <t>配布・説明し地区委員長が把握の上で組拡委員会が回収</t>
  </si>
  <si>
    <t>分析のすべての元になる資料なります。</t>
  </si>
  <si>
    <t>県下115個団分</t>
  </si>
  <si>
    <t>年１回実施</t>
  </si>
  <si>
    <t>地区委員長は各団に配布した、”団の現状シート”</t>
  </si>
  <si>
    <t>県下１５地区分</t>
  </si>
  <si>
    <t>地区委員会等で</t>
  </si>
  <si>
    <t>対策検討基礎資料</t>
  </si>
  <si>
    <t>使用する予定、（１２月１１日西部ブロック団セミにて試験的に団の現状シート実施）</t>
  </si>
  <si>
    <t>団組拡委員</t>
  </si>
  <si>
    <t>団の課題</t>
  </si>
  <si>
    <t>0・1・2・3</t>
  </si>
  <si>
    <t>0・1</t>
  </si>
  <si>
    <t>自動計算のうえ反映させられるか</t>
  </si>
  <si>
    <t>検討事項：</t>
  </si>
  <si>
    <t>1、この団シート情報は地区総評や県連総評の枠へワンライティングで連動させ</t>
  </si>
  <si>
    <t>2、各シート項目の中、特性、改善要望点は誰が記入するのか確定したい</t>
  </si>
  <si>
    <t>3、暫定的に団の現状シートは西部ブロック団セミにて試験的に</t>
  </si>
  <si>
    <t>4、県連組拡総評は手直し未完成ですのでご了解ください</t>
  </si>
  <si>
    <t>団シート質問項目・地区総評等確定すれば準じるため後日としたい。</t>
  </si>
  <si>
    <t xml:space="preserve">                                      )</t>
  </si>
  <si>
    <t xml:space="preserve">                                     )</t>
  </si>
  <si>
    <t>無</t>
  </si>
  <si>
    <t>後継者
無・有</t>
  </si>
  <si>
    <t>有</t>
  </si>
  <si>
    <t>団委員長の後継者有無</t>
  </si>
  <si>
    <t>指導者数内訳</t>
  </si>
  <si>
    <t>御殿場･小山地区</t>
  </si>
  <si>
    <t>掛川･袋井地区</t>
  </si>
  <si>
    <t>伊東第2団</t>
  </si>
  <si>
    <t>伊東第3団</t>
  </si>
  <si>
    <t>伊東第5団</t>
  </si>
  <si>
    <t>熱海第11団</t>
  </si>
  <si>
    <t>下田第1団</t>
  </si>
  <si>
    <t>三島第3団</t>
  </si>
  <si>
    <t>三島第5団</t>
  </si>
  <si>
    <t>三島第12団</t>
  </si>
  <si>
    <t>三島第14団</t>
  </si>
  <si>
    <t>大仁第1団</t>
  </si>
  <si>
    <t>函南第1団</t>
  </si>
  <si>
    <t>函南第2団</t>
  </si>
  <si>
    <t>沼津第1団</t>
  </si>
  <si>
    <t>沼津第4団</t>
  </si>
  <si>
    <t>沼津第16団</t>
  </si>
  <si>
    <t>沼津第19団</t>
  </si>
  <si>
    <t>長泉第1団</t>
  </si>
  <si>
    <t>長泉第2団</t>
  </si>
  <si>
    <t>長泉第4団</t>
  </si>
  <si>
    <t>清水町第1団</t>
  </si>
  <si>
    <t>清水町第7団</t>
  </si>
  <si>
    <t>裾野第3団</t>
  </si>
  <si>
    <t>裾野第4団</t>
  </si>
  <si>
    <t>御殿場第2団</t>
  </si>
  <si>
    <t>御殿場第3団</t>
  </si>
  <si>
    <t>御殿場第5団</t>
  </si>
  <si>
    <t>御殿場第6団</t>
  </si>
  <si>
    <t>御殿場第8団</t>
  </si>
  <si>
    <t>小山第1団</t>
  </si>
  <si>
    <t>小山第4団</t>
  </si>
  <si>
    <t>富士第1団</t>
  </si>
  <si>
    <t>富士第2団</t>
  </si>
  <si>
    <t>富士第4団</t>
  </si>
  <si>
    <t>富士第6団</t>
  </si>
  <si>
    <t>富士宮第5団</t>
  </si>
  <si>
    <t>富士宮第9団</t>
  </si>
  <si>
    <t>富士宮第16団</t>
  </si>
  <si>
    <t>清水第7団</t>
  </si>
  <si>
    <t>清水第8団</t>
  </si>
  <si>
    <t>清水第10団</t>
  </si>
  <si>
    <t>静岡第2団</t>
  </si>
  <si>
    <t>静岡第7団</t>
  </si>
  <si>
    <t>静岡第10団</t>
  </si>
  <si>
    <t>大井川第3団</t>
  </si>
  <si>
    <t>藤枝第1団</t>
  </si>
  <si>
    <t>富士第8団</t>
  </si>
  <si>
    <t>富士第9団</t>
  </si>
  <si>
    <t>富士第10団</t>
  </si>
  <si>
    <t>富士第11団</t>
  </si>
  <si>
    <t>富士第14団</t>
  </si>
  <si>
    <t>富士第15団</t>
  </si>
  <si>
    <t>富士宮第21団</t>
  </si>
  <si>
    <t>富士宮第22団</t>
  </si>
  <si>
    <t>富士宮第25団</t>
  </si>
  <si>
    <t>清水第12団</t>
  </si>
  <si>
    <t>清水第13団</t>
  </si>
  <si>
    <t>清水第17団</t>
  </si>
  <si>
    <t>清水第19団</t>
  </si>
  <si>
    <t>興津第1団</t>
  </si>
  <si>
    <t>静岡第14団</t>
  </si>
  <si>
    <t>静岡第22団</t>
  </si>
  <si>
    <t>静岡第26団</t>
  </si>
  <si>
    <t>静岡第27団</t>
  </si>
  <si>
    <t>静岡第34団</t>
  </si>
  <si>
    <t>静岡第35団</t>
  </si>
  <si>
    <t>静岡第47団</t>
  </si>
  <si>
    <t>藤枝第2団</t>
  </si>
  <si>
    <t>藤枝第6団</t>
  </si>
  <si>
    <t>藤枝第7団</t>
  </si>
  <si>
    <t>焼津第1団</t>
  </si>
  <si>
    <t>焼津第2団</t>
  </si>
  <si>
    <t>焼津第3団</t>
  </si>
  <si>
    <t>焼津第4団</t>
  </si>
  <si>
    <t>焼津第5団</t>
  </si>
  <si>
    <t>島田第2団</t>
  </si>
  <si>
    <t>島田第4団</t>
  </si>
  <si>
    <t>島田第5団</t>
  </si>
  <si>
    <t>島田第6団</t>
  </si>
  <si>
    <t>相良第1団</t>
  </si>
  <si>
    <t>金谷第1団</t>
  </si>
  <si>
    <t>金谷第3団</t>
  </si>
  <si>
    <t>吉田第2団</t>
  </si>
  <si>
    <t>御前崎第1団</t>
  </si>
  <si>
    <t>袋井第4団</t>
  </si>
  <si>
    <t>浅羽第1団</t>
  </si>
  <si>
    <t>掛川第2団</t>
  </si>
  <si>
    <t>菊川第1団</t>
  </si>
  <si>
    <t>磐田第3団</t>
  </si>
  <si>
    <t>磐田第4団</t>
  </si>
  <si>
    <t>磐田第6団</t>
  </si>
  <si>
    <t>磐田第7団</t>
  </si>
  <si>
    <t>磐田第10団</t>
  </si>
  <si>
    <t>磐田第11団</t>
  </si>
  <si>
    <t>豊田第1団</t>
  </si>
  <si>
    <t>豊田第2団</t>
  </si>
  <si>
    <t>浜松第1団</t>
  </si>
  <si>
    <t>浜松第7団</t>
  </si>
  <si>
    <t>浜松第12団</t>
  </si>
  <si>
    <t>浜松第14団</t>
  </si>
  <si>
    <t>浜松第15団</t>
  </si>
  <si>
    <t>浜松第19団</t>
  </si>
  <si>
    <t>引佐第2団</t>
  </si>
  <si>
    <t>浜名第1団</t>
  </si>
  <si>
    <t>湖西第1団</t>
  </si>
  <si>
    <t>湖西第2団</t>
  </si>
  <si>
    <t>浜松第6団</t>
  </si>
  <si>
    <t>浜松第11団</t>
  </si>
  <si>
    <t>浜松第21団</t>
  </si>
  <si>
    <t>浜松第22団</t>
  </si>
  <si>
    <t>浜松第24団</t>
  </si>
  <si>
    <t>浜松第30団</t>
  </si>
  <si>
    <t>浜北第4団</t>
  </si>
  <si>
    <t>浜北第5団</t>
  </si>
  <si>
    <t>天竜第1団</t>
  </si>
  <si>
    <t>地区名入力</t>
  </si>
  <si>
    <t>地区構成比率（％）</t>
  </si>
  <si>
    <t>有：１
無：０</t>
  </si>
  <si>
    <t>人数</t>
  </si>
  <si>
    <t>内　　
専任数</t>
  </si>
  <si>
    <t>いいえ</t>
  </si>
  <si>
    <t>はい</t>
  </si>
  <si>
    <t>団の将来像
いいえ・はい</t>
  </si>
  <si>
    <t>ない</t>
  </si>
  <si>
    <t>ある</t>
  </si>
  <si>
    <t>団最大課題
ない・ある</t>
  </si>
  <si>
    <t>●平成３０年度団規模別組拡視点分析＆改善の方向　　</t>
  </si>
  <si>
    <t>各団組拡視点分析＆改善の方向　　</t>
  </si>
  <si>
    <t>団委員長
兼務：３</t>
  </si>
  <si>
    <t>01伊東地区ＢＳ団規模別組拡視点分析＆改善の方向H30.xls</t>
  </si>
  <si>
    <t>02三島地区ＢＳ団規模別組拡視点分析＆改善の方向H30.xls</t>
  </si>
  <si>
    <t>03沼駿地区ＢＳ団規模別組拡視点分析＆改善の方向H30.xls</t>
  </si>
  <si>
    <t>04御殿場小山ＢＳ団規模別組拡視点分析＆改善の方向H30.xls</t>
  </si>
  <si>
    <t>05富士地区ＢＳ団規模別組拡視点分析＆改善の方向H30.xls</t>
  </si>
  <si>
    <t>06富士宮地区ＢＳ団規模別組拡視点分析＆改善の方向H30.xls</t>
  </si>
  <si>
    <t>07清水地区ＢＳ団規模別組拡視点分析＆改善の方向H30.xls</t>
  </si>
  <si>
    <t>09志太地区ＢＳ団規模別組拡視点分析＆改善の方向H30.xls</t>
  </si>
  <si>
    <t>10島田地区ＢＳ団規模別組拡視点分析＆改善の方向H30.xls</t>
  </si>
  <si>
    <t>12磐田地区ＢＳ団規模別組拡視点分析＆改善の方向H30.xls</t>
  </si>
  <si>
    <t>13浜松地区1ＢＳ団規模別組拡視点分析＆改善の方向Ｈ30.xls</t>
  </si>
  <si>
    <t/>
  </si>
  <si>
    <t>いいえ</t>
  </si>
  <si>
    <t>ある</t>
  </si>
  <si>
    <t>各隊隊長はＡクラスだが副長不足。</t>
  </si>
  <si>
    <t>はい</t>
  </si>
  <si>
    <t>大人の女性が元気、１２団に次ぐ模範の団。</t>
  </si>
  <si>
    <t>組織力抜群、ＡＬＴ・ＬＴが欲しい。</t>
  </si>
  <si>
    <t>特定のリーダーへの負担が多すぎる。</t>
  </si>
  <si>
    <t>指導者のマンネリ化。</t>
  </si>
  <si>
    <t>危機的な状況であったが保護者のバックアップが期待出来そう。</t>
  </si>
  <si>
    <t>新たな団委員長により変わろうとしている。</t>
  </si>
  <si>
    <t>団全体の活動に偏りすぎ。指導者不足。</t>
  </si>
  <si>
    <t>独自のスタイルが強すぎる。後継者が見えない。</t>
  </si>
  <si>
    <t>対地区
比率</t>
  </si>
  <si>
    <t>5か年企画</t>
  </si>
  <si>
    <t>スカウト</t>
  </si>
  <si>
    <r>
      <t xml:space="preserve">                          特性
</t>
    </r>
    <r>
      <rPr>
        <sz val="9.5"/>
        <rFont val="ＭＳ Ｐゴシック"/>
        <family val="3"/>
      </rPr>
      <t>（例）①ＢＶＳ､ＣＳの減少は著しく､部門の消滅大
　　　②地域性から募集先はありながらも増えず</t>
    </r>
  </si>
  <si>
    <r>
      <t xml:space="preserve">　　　　　　　　　改善・要望点
</t>
    </r>
    <r>
      <rPr>
        <sz val="10"/>
        <rFont val="ＭＳ Ｐゴシック"/>
        <family val="3"/>
      </rPr>
      <t>（例）①継続困難部門の他団との行動模索
　　　②人事刷新による再生模索</t>
    </r>
  </si>
  <si>
    <t>BVSの減少が著しい。団委員が減った分、隊指導者から充当。</t>
  </si>
  <si>
    <t>組織拡充機能の改善含め団全体で組織、役割分担等見直し改善要。</t>
  </si>
  <si>
    <t>地区委員長　渋谷　茂光</t>
  </si>
  <si>
    <t>BVSは毎年４～５名の入隊者有り。</t>
  </si>
  <si>
    <t>指導者の高齢化により活動が先細り。
団委員長（BS隊隊長兼務）の海外赴任にて活動が停滞ぎみ。
BS隊活動は他団との行動を検討中。</t>
  </si>
  <si>
    <t>他団との活動模索による部門特化</t>
  </si>
  <si>
    <t>継続困難部門（BVS）の他団との行動模索</t>
  </si>
  <si>
    <t>1)リーダーが固定化、新人ﾘｰﾀﾞｰが育たない。2)上進率が低下。</t>
  </si>
  <si>
    <t>専属団担当地区委員選出。</t>
  </si>
  <si>
    <t>専属団担当地区委員の選出。</t>
  </si>
  <si>
    <t>年度当初は団委員会が機能していたが期中より梗塞気味。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</si>
</sst>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
    <numFmt numFmtId="178" formatCode="&quot;● &quot;###0&quot; 年度&quot;"/>
    <numFmt numFmtId="179" formatCode="####&quot;年度当初（人）&quot;"/>
    <numFmt numFmtId="180" formatCode="####&quot;年度当初(人)&quot;"/>
    <numFmt numFmtId="181" formatCode="[$]ggge&quot;年&quot;m&quot;月&quot;d&quot;日&quot;;@"/>
    <numFmt numFmtId="182" formatCode="[$-411]gge&quot;年&quot;m&quot;月&quot;d&quot;日&quot;;@"/>
    <numFmt numFmtId="183"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sz val="9"/>
      <name val="ＭＳ Ｐゴシック"/>
      <family val="3"/>
    </font>
    <font>
      <sz val="12"/>
      <name val="HG丸ｺﾞｼｯｸM-PRO"/>
      <family val="3"/>
    </font>
    <font>
      <sz val="8"/>
      <name val="ＭＳ Ｐゴシック"/>
      <family val="3"/>
    </font>
    <font>
      <sz val="12"/>
      <name val="ＭＳ Ｐゴシック"/>
      <family val="3"/>
    </font>
    <font>
      <sz val="16"/>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1"/>
      <name val="Calibri"/>
      <family val="3"/>
    </font>
    <font>
      <sz val="11"/>
      <color rgb="FFFF0000"/>
      <name val="ＭＳ Ｐゴシック"/>
      <family val="3"/>
    </font>
    <font>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right/>
      <top style="thin"/>
      <bottom style="thin"/>
    </border>
    <border>
      <left/>
      <right style="thin"/>
      <top style="thin"/>
      <bottom style="thin"/>
    </border>
    <border>
      <left style="thin"/>
      <right style="thin"/>
      <top style="thin"/>
      <bottom style="double"/>
    </border>
    <border>
      <left style="thin"/>
      <right style="thin"/>
      <top/>
      <bottom/>
    </border>
    <border>
      <left style="thin"/>
      <right style="thin"/>
      <top style="thin"/>
      <bottom/>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hair"/>
    </border>
    <border>
      <left style="hair"/>
      <right style="thin"/>
      <top style="thin"/>
      <bottom style="hair"/>
    </border>
    <border>
      <left style="thin"/>
      <right style="hair"/>
      <top>
        <color indexed="63"/>
      </top>
      <bottom style="thin"/>
    </border>
    <border>
      <left style="hair"/>
      <right style="thin"/>
      <top>
        <color indexed="63"/>
      </top>
      <bottom style="thin"/>
    </border>
    <border>
      <left style="hair"/>
      <right/>
      <top style="thin"/>
      <bottom style="hair"/>
    </border>
    <border diagonalUp="1">
      <left style="thin"/>
      <right style="hair"/>
      <top>
        <color indexed="63"/>
      </top>
      <bottom style="thin"/>
      <diagonal style="thin"/>
    </border>
    <border diagonalUp="1">
      <left style="hair"/>
      <right>
        <color indexed="63"/>
      </right>
      <top>
        <color indexed="63"/>
      </top>
      <bottom style="thin"/>
      <diagonal style="thin"/>
    </border>
    <border>
      <left style="double"/>
      <right style="hair"/>
      <top style="thin"/>
      <bottom style="hair"/>
    </border>
    <border>
      <left style="double"/>
      <right style="hair"/>
      <top>
        <color indexed="63"/>
      </top>
      <bottom style="thin"/>
    </border>
    <border>
      <left style="thin"/>
      <right style="hair"/>
      <top style="thin"/>
      <bottom style="thin"/>
    </border>
    <border>
      <left style="hair"/>
      <right/>
      <top style="thin"/>
      <bottom style="thin"/>
    </border>
    <border>
      <left style="hair"/>
      <right/>
      <top>
        <color indexed="63"/>
      </top>
      <bottom style="thin"/>
    </border>
    <border>
      <left style="double"/>
      <right style="hair"/>
      <top style="thin"/>
      <bottom style="thin"/>
    </border>
    <border>
      <left style="hair"/>
      <right style="thin"/>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style="thin"/>
      <right style="medium"/>
      <top style="thin"/>
      <bottom/>
    </border>
    <border>
      <left style="thin"/>
      <right style="medium"/>
      <top style="thin"/>
      <bottom style="double"/>
    </border>
    <border>
      <left style="medium"/>
      <right style="thin"/>
      <top style="double"/>
      <bottom style="thin"/>
    </border>
    <border>
      <left style="thin"/>
      <right style="medium"/>
      <top/>
      <bottom/>
    </border>
    <border>
      <left style="medium"/>
      <right style="thin"/>
      <top>
        <color indexed="63"/>
      </top>
      <bottom style="thin"/>
    </border>
    <border>
      <left style="medium"/>
      <right style="thin"/>
      <top style="medium"/>
      <bottom/>
    </border>
    <border>
      <left style="medium"/>
      <right style="thin"/>
      <top/>
      <bottom style="medium"/>
    </border>
    <border>
      <left style="thin"/>
      <right/>
      <top style="medium"/>
      <bottom style="thin"/>
    </border>
    <border>
      <left style="medium"/>
      <right style="thin"/>
      <top style="medium"/>
      <bottom style="thin"/>
    </border>
    <border>
      <left style="medium"/>
      <right style="thin"/>
      <top style="thin"/>
      <bottom style="double"/>
    </border>
    <border diagonalUp="1">
      <left style="thin"/>
      <right style="thin"/>
      <top style="hair"/>
      <bottom style="thin"/>
      <diagonal style="thin"/>
    </border>
    <border diagonalUp="1">
      <left style="hair"/>
      <right style="thin"/>
      <top style="hair"/>
      <bottom style="thin"/>
      <diagonal style="thin"/>
    </border>
    <border diagonalUp="1">
      <left style="thin"/>
      <right style="hair"/>
      <top style="hair"/>
      <bottom style="thin"/>
      <diagonal style="thin"/>
    </border>
    <border diagonalUp="1">
      <left style="double"/>
      <right style="hair"/>
      <top style="hair"/>
      <bottom style="thin"/>
      <diagonal style="thin"/>
    </border>
    <border>
      <left style="thin"/>
      <right/>
      <top style="thin"/>
      <bottom style="thin"/>
    </border>
    <border>
      <left style="hair"/>
      <right style="hair"/>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double"/>
      <top style="thin"/>
      <bottom style="thin"/>
    </border>
    <border>
      <left>
        <color indexed="63"/>
      </left>
      <right>
        <color indexed="63"/>
      </right>
      <top style="thin"/>
      <bottom style="hair"/>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color indexed="63"/>
      </left>
      <right>
        <color indexed="63"/>
      </right>
      <top>
        <color indexed="63"/>
      </top>
      <bottom style="thin"/>
      <diagonal style="thin"/>
    </border>
    <border>
      <left style="thin"/>
      <right style="double"/>
      <top style="thin"/>
      <bottom style="thin"/>
    </border>
    <border>
      <left>
        <color indexed="63"/>
      </left>
      <right>
        <color indexed="63"/>
      </right>
      <top>
        <color indexed="63"/>
      </top>
      <bottom style="mediumDashed"/>
    </border>
    <border>
      <left>
        <color indexed="63"/>
      </left>
      <right>
        <color indexed="63"/>
      </right>
      <top style="mediumDashed"/>
      <bottom style="mediumDashed"/>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hair"/>
      <top style="thin"/>
      <bottom style="hair"/>
    </border>
    <border>
      <left style="hair"/>
      <right style="hair"/>
      <top style="thin"/>
      <bottom style="hair"/>
    </border>
    <border>
      <left style="hair"/>
      <right style="hair"/>
      <top>
        <color indexed="63"/>
      </top>
      <bottom style="thin"/>
    </border>
    <border>
      <left>
        <color indexed="63"/>
      </left>
      <right style="thin"/>
      <top style="thin"/>
      <bottom style="hair"/>
    </border>
    <border>
      <left style="hair"/>
      <right style="hair"/>
      <top style="thin"/>
      <bottom/>
    </border>
    <border>
      <left style="hair"/>
      <right style="thin"/>
      <top style="thin"/>
      <bottom/>
    </border>
    <border diagonalUp="1">
      <left>
        <color indexed="63"/>
      </left>
      <right>
        <color indexed="63"/>
      </right>
      <top style="thin"/>
      <bottom style="thin"/>
      <diagonal style="thin"/>
    </border>
    <border diagonalUp="1">
      <left style="hair"/>
      <right style="hair"/>
      <top>
        <color indexed="63"/>
      </top>
      <bottom style="thin"/>
      <diagonal style="thin"/>
    </border>
    <border diagonalUp="1">
      <left style="hair"/>
      <right style="thin"/>
      <top>
        <color indexed="63"/>
      </top>
      <bottom style="thin"/>
      <diagonal style="thin"/>
    </border>
    <border diagonalUp="1">
      <left>
        <color indexed="63"/>
      </left>
      <right>
        <color indexed="63"/>
      </right>
      <top style="hair"/>
      <bottom style="thin"/>
      <diagonal style="thin"/>
    </border>
    <border diagonalUp="1">
      <left style="thin"/>
      <right style="thin"/>
      <top>
        <color indexed="63"/>
      </top>
      <bottom style="thin"/>
      <diagonal style="thin"/>
    </border>
    <border diagonalUp="1">
      <left style="hair"/>
      <right>
        <color indexed="63"/>
      </right>
      <top style="hair"/>
      <bottom style="thin"/>
      <diagonal style="thin"/>
    </border>
    <border>
      <left/>
      <right style="hair"/>
      <top>
        <color indexed="63"/>
      </top>
      <bottom style="thin"/>
    </border>
    <border>
      <left>
        <color indexed="63"/>
      </left>
      <right style="hair"/>
      <top style="thin"/>
      <bottom style="thin"/>
    </border>
    <border>
      <left style="double"/>
      <right style="hair"/>
      <top style="hair"/>
      <bottom style="thin"/>
    </border>
    <border>
      <left style="hair"/>
      <right style="thin"/>
      <top style="hair"/>
      <bottom style="thin"/>
    </border>
    <border>
      <left style="thin"/>
      <right>
        <color indexed="63"/>
      </right>
      <top style="thin"/>
      <bottom>
        <color indexed="63"/>
      </bottom>
    </border>
    <border>
      <left/>
      <right style="double"/>
      <top style="thin"/>
      <bottom/>
    </border>
    <border>
      <left style="thin"/>
      <right>
        <color indexed="63"/>
      </right>
      <top>
        <color indexed="63"/>
      </top>
      <bottom style="thin"/>
    </border>
    <border>
      <left/>
      <right style="double"/>
      <top/>
      <bottom style="thin"/>
    </border>
    <border>
      <left style="double"/>
      <right/>
      <top style="thin"/>
      <bottom style="thin"/>
    </border>
    <border>
      <left style="thin"/>
      <right style="thin"/>
      <top>
        <color indexed="63"/>
      </top>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2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8" fillId="0" borderId="10" xfId="0" applyFont="1" applyBorder="1" applyAlignment="1">
      <alignment vertical="center"/>
    </xf>
    <xf numFmtId="0" fontId="4" fillId="0" borderId="10" xfId="0" applyFont="1" applyBorder="1" applyAlignment="1">
      <alignment vertical="center"/>
    </xf>
    <xf numFmtId="0" fontId="48" fillId="0" borderId="14"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4" fillId="0" borderId="15" xfId="0" applyFont="1" applyBorder="1" applyAlignment="1">
      <alignment vertical="center"/>
    </xf>
    <xf numFmtId="0" fontId="48" fillId="0" borderId="15" xfId="0" applyFont="1" applyBorder="1" applyAlignment="1">
      <alignment vertical="center"/>
    </xf>
    <xf numFmtId="0" fontId="0" fillId="0" borderId="16" xfId="0" applyBorder="1" applyAlignment="1">
      <alignment vertical="center"/>
    </xf>
    <xf numFmtId="0" fontId="3" fillId="0" borderId="16" xfId="0" applyFont="1" applyBorder="1" applyAlignment="1">
      <alignment vertical="center"/>
    </xf>
    <xf numFmtId="10" fontId="0" fillId="0" borderId="16" xfId="0" applyNumberFormat="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Font="1" applyAlignment="1">
      <alignment vertical="center"/>
    </xf>
    <xf numFmtId="0" fontId="3" fillId="0" borderId="17" xfId="0" applyFont="1" applyBorder="1" applyAlignment="1">
      <alignment vertical="center"/>
    </xf>
    <xf numFmtId="0" fontId="0" fillId="0" borderId="17"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17" xfId="0" applyFont="1" applyFill="1" applyBorder="1" applyAlignment="1">
      <alignment vertical="center"/>
    </xf>
    <xf numFmtId="0" fontId="3" fillId="0" borderId="18" xfId="0" applyFont="1" applyBorder="1" applyAlignment="1">
      <alignment vertical="center"/>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0" fillId="0" borderId="17" xfId="0" applyBorder="1" applyAlignment="1">
      <alignment horizontal="left" vertical="center"/>
    </xf>
    <xf numFmtId="10" fontId="0" fillId="0" borderId="20" xfId="0" applyNumberFormat="1" applyFont="1" applyBorder="1" applyAlignment="1">
      <alignment vertical="center"/>
    </xf>
    <xf numFmtId="0" fontId="0" fillId="0" borderId="21" xfId="0" applyFont="1" applyBorder="1" applyAlignment="1">
      <alignment horizontal="center" vertical="center"/>
    </xf>
    <xf numFmtId="10"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right" vertical="center"/>
    </xf>
    <xf numFmtId="0" fontId="0" fillId="0" borderId="19" xfId="0" applyBorder="1" applyAlignment="1">
      <alignment horizontal="left" vertical="center"/>
    </xf>
    <xf numFmtId="0" fontId="3" fillId="33" borderId="29" xfId="0" applyFont="1" applyFill="1" applyBorder="1" applyAlignment="1">
      <alignment horizontal="center" vertical="center" wrapText="1"/>
    </xf>
    <xf numFmtId="0" fontId="0" fillId="0" borderId="34" xfId="0" applyBorder="1" applyAlignment="1">
      <alignment vertical="center"/>
    </xf>
    <xf numFmtId="0" fontId="3" fillId="0" borderId="10" xfId="0" applyFont="1" applyBorder="1" applyAlignment="1">
      <alignment horizontal="center" vertical="center"/>
    </xf>
    <xf numFmtId="0" fontId="31" fillId="0" borderId="15" xfId="0" applyFont="1" applyBorder="1" applyAlignment="1">
      <alignment vertical="center" wrapText="1"/>
    </xf>
    <xf numFmtId="0" fontId="31" fillId="0" borderId="10" xfId="0" applyFont="1" applyBorder="1" applyAlignment="1">
      <alignment vertical="center" wrapText="1"/>
    </xf>
    <xf numFmtId="0" fontId="0" fillId="0" borderId="10" xfId="0" applyFont="1" applyBorder="1" applyAlignment="1">
      <alignment vertical="center" wrapText="1"/>
    </xf>
    <xf numFmtId="0" fontId="3" fillId="0" borderId="35" xfId="0" applyFont="1" applyBorder="1" applyAlignment="1">
      <alignment vertical="center"/>
    </xf>
    <xf numFmtId="10" fontId="0" fillId="0" borderId="35"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Fill="1" applyBorder="1" applyAlignment="1">
      <alignment vertical="center"/>
    </xf>
    <xf numFmtId="0" fontId="0" fillId="0" borderId="39" xfId="0" applyBorder="1" applyAlignment="1">
      <alignment vertical="center"/>
    </xf>
    <xf numFmtId="0" fontId="3"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Fill="1" applyBorder="1" applyAlignment="1">
      <alignment vertical="center"/>
    </xf>
    <xf numFmtId="9" fontId="0" fillId="0" borderId="35" xfId="0" applyNumberFormat="1" applyBorder="1" applyAlignment="1">
      <alignment vertical="center"/>
    </xf>
    <xf numFmtId="0" fontId="0" fillId="0" borderId="38" xfId="0" applyBorder="1" applyAlignment="1">
      <alignment vertical="center"/>
    </xf>
    <xf numFmtId="0" fontId="0" fillId="0" borderId="40" xfId="0" applyFill="1" applyBorder="1" applyAlignment="1">
      <alignment vertical="center"/>
    </xf>
    <xf numFmtId="0" fontId="0" fillId="0" borderId="42" xfId="0" applyBorder="1" applyAlignment="1">
      <alignment vertical="center"/>
    </xf>
    <xf numFmtId="0" fontId="49" fillId="0" borderId="36" xfId="0" applyFont="1" applyBorder="1" applyAlignment="1">
      <alignment vertical="center"/>
    </xf>
    <xf numFmtId="0" fontId="49" fillId="0" borderId="38" xfId="0" applyFont="1" applyBorder="1" applyAlignment="1">
      <alignment vertical="center"/>
    </xf>
    <xf numFmtId="0" fontId="49"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38" xfId="0" applyBorder="1" applyAlignment="1">
      <alignment vertical="center" wrapText="1"/>
    </xf>
    <xf numFmtId="0" fontId="0" fillId="0" borderId="40" xfId="0" applyFont="1" applyBorder="1" applyAlignment="1">
      <alignment vertical="center" wrapText="1"/>
    </xf>
    <xf numFmtId="0" fontId="0" fillId="0" borderId="42" xfId="0" applyBorder="1" applyAlignment="1">
      <alignment vertical="center" wrapText="1"/>
    </xf>
    <xf numFmtId="0" fontId="4" fillId="0" borderId="48" xfId="0" applyFont="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4" fillId="0" borderId="49" xfId="0" applyFont="1" applyBorder="1" applyAlignment="1">
      <alignment vertical="center"/>
    </xf>
    <xf numFmtId="0" fontId="3" fillId="0" borderId="50"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6" fillId="0" borderId="51"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6" fillId="0" borderId="52" xfId="0" applyFont="1" applyBorder="1" applyAlignment="1">
      <alignment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50" fillId="0" borderId="17" xfId="0" applyFont="1" applyBorder="1" applyAlignment="1">
      <alignment vertical="center"/>
    </xf>
    <xf numFmtId="0" fontId="3" fillId="0" borderId="53" xfId="0" applyFont="1" applyBorder="1" applyAlignment="1">
      <alignment vertical="center"/>
    </xf>
    <xf numFmtId="0" fontId="0" fillId="0" borderId="54" xfId="0" applyFont="1" applyBorder="1" applyAlignment="1">
      <alignment horizontal="center" vertical="center"/>
    </xf>
    <xf numFmtId="10" fontId="0" fillId="0" borderId="55" xfId="0" applyNumberFormat="1" applyFont="1" applyBorder="1" applyAlignment="1">
      <alignment vertical="center"/>
    </xf>
    <xf numFmtId="0" fontId="0" fillId="0" borderId="56" xfId="0" applyFont="1" applyBorder="1" applyAlignment="1">
      <alignment vertical="center"/>
    </xf>
    <xf numFmtId="0" fontId="0" fillId="0" borderId="54" xfId="0" applyFont="1" applyBorder="1" applyAlignment="1">
      <alignment vertical="center"/>
    </xf>
    <xf numFmtId="0" fontId="0" fillId="0" borderId="57" xfId="0" applyBorder="1" applyAlignment="1">
      <alignment horizontal="center" vertical="center"/>
    </xf>
    <xf numFmtId="0" fontId="0" fillId="0" borderId="12" xfId="0" applyFont="1" applyBorder="1" applyAlignment="1">
      <alignment horizontal="center" vertical="center"/>
    </xf>
    <xf numFmtId="0" fontId="0" fillId="34" borderId="58" xfId="0" applyFill="1" applyBorder="1" applyAlignment="1">
      <alignment horizontal="right" vertical="center"/>
    </xf>
    <xf numFmtId="0" fontId="0" fillId="0" borderId="58" xfId="0" applyFill="1" applyBorder="1" applyAlignment="1">
      <alignment horizontal="right" vertical="center"/>
    </xf>
    <xf numFmtId="0" fontId="0" fillId="0" borderId="38" xfId="0" applyBorder="1" applyAlignment="1">
      <alignment horizontal="right" vertical="center"/>
    </xf>
    <xf numFmtId="0" fontId="7" fillId="35" borderId="12" xfId="0" applyFont="1" applyFill="1" applyBorder="1" applyAlignment="1">
      <alignment horizontal="right" vertical="center"/>
    </xf>
    <xf numFmtId="0" fontId="7" fillId="35" borderId="57" xfId="0" applyFont="1" applyFill="1" applyBorder="1" applyAlignment="1">
      <alignment horizontal="right" vertical="center"/>
    </xf>
    <xf numFmtId="0" fontId="7" fillId="35" borderId="57" xfId="0" applyFont="1" applyFill="1" applyBorder="1" applyAlignment="1">
      <alignment horizontal="center" vertical="center"/>
    </xf>
    <xf numFmtId="0" fontId="0" fillId="0" borderId="33" xfId="0" applyFill="1" applyBorder="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34" borderId="58" xfId="0" applyFont="1" applyFill="1" applyBorder="1" applyAlignment="1">
      <alignment horizontal="center" vertical="center"/>
    </xf>
    <xf numFmtId="0" fontId="2" fillId="0" borderId="38" xfId="0" applyFont="1" applyBorder="1" applyAlignment="1">
      <alignment horizontal="center" vertical="center"/>
    </xf>
    <xf numFmtId="0" fontId="2" fillId="35" borderId="12"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0" xfId="0" applyBorder="1" applyAlignment="1">
      <alignment vertical="center"/>
    </xf>
    <xf numFmtId="0" fontId="9" fillId="0" borderId="59"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horizontal="left" vertical="center"/>
    </xf>
    <xf numFmtId="0" fontId="0" fillId="0" borderId="12" xfId="0" applyBorder="1" applyAlignment="1">
      <alignment horizontal="right" vertical="center"/>
    </xf>
    <xf numFmtId="0" fontId="0" fillId="35" borderId="58" xfId="0" applyFill="1" applyBorder="1" applyAlignment="1">
      <alignment horizontal="right" vertical="center"/>
    </xf>
    <xf numFmtId="0" fontId="0" fillId="33" borderId="1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0" borderId="59"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7" xfId="0" applyBorder="1" applyAlignment="1">
      <alignment vertical="center"/>
    </xf>
    <xf numFmtId="0" fontId="0" fillId="0" borderId="67" xfId="0" applyFont="1" applyBorder="1" applyAlignment="1">
      <alignment horizontal="center" vertical="center"/>
    </xf>
    <xf numFmtId="0" fontId="0" fillId="0" borderId="67" xfId="0" applyFont="1" applyBorder="1" applyAlignment="1">
      <alignment vertical="center"/>
    </xf>
    <xf numFmtId="0" fontId="0" fillId="33" borderId="30" xfId="0" applyFill="1" applyBorder="1" applyAlignment="1">
      <alignment horizontal="center" vertical="center" wrapText="1"/>
    </xf>
    <xf numFmtId="0" fontId="0" fillId="0" borderId="68" xfId="0" applyFont="1" applyBorder="1" applyAlignment="1">
      <alignment horizontal="center" vertical="center"/>
    </xf>
    <xf numFmtId="0" fontId="0" fillId="33" borderId="68" xfId="0" applyFill="1" applyBorder="1" applyAlignment="1">
      <alignment horizontal="center" vertical="center" wrapText="1"/>
    </xf>
    <xf numFmtId="0" fontId="51" fillId="0" borderId="0" xfId="0" applyFont="1" applyAlignment="1">
      <alignment vertical="center"/>
    </xf>
    <xf numFmtId="0" fontId="51" fillId="0" borderId="0" xfId="0" applyFont="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51" fillId="0" borderId="0" xfId="0" applyFont="1" applyBorder="1" applyAlignment="1">
      <alignment vertical="center"/>
    </xf>
    <xf numFmtId="0" fontId="0" fillId="0" borderId="71" xfId="0" applyBorder="1" applyAlignment="1">
      <alignment vertical="center"/>
    </xf>
    <xf numFmtId="0" fontId="0" fillId="0" borderId="63"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33" borderId="10" xfId="0" applyFill="1" applyBorder="1" applyAlignment="1">
      <alignment horizontal="center" vertical="center" wrapText="1"/>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59" xfId="0" applyBorder="1" applyAlignment="1" applyProtection="1">
      <alignment vertical="center"/>
      <protection locked="0"/>
    </xf>
    <xf numFmtId="0" fontId="0" fillId="0" borderId="0" xfId="0" applyAlignment="1" applyProtection="1">
      <alignment vertical="center"/>
      <protection locked="0"/>
    </xf>
    <xf numFmtId="0" fontId="0" fillId="0" borderId="60" xfId="0"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vertical="center"/>
    </xf>
    <xf numFmtId="0" fontId="0" fillId="0" borderId="62" xfId="0" applyFont="1" applyFill="1" applyBorder="1" applyAlignment="1" applyProtection="1">
      <alignment horizontal="center" vertical="center"/>
      <protection/>
    </xf>
    <xf numFmtId="0" fontId="0" fillId="0" borderId="78"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17" xfId="0"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7"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0" fillId="0" borderId="22"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59" xfId="0" applyFont="1" applyBorder="1" applyAlignment="1">
      <alignment vertical="center"/>
    </xf>
    <xf numFmtId="0" fontId="8" fillId="0" borderId="23" xfId="0" applyFont="1" applyBorder="1" applyAlignment="1">
      <alignment horizontal="center" vertical="center" wrapText="1"/>
    </xf>
    <xf numFmtId="0" fontId="0" fillId="0" borderId="34" xfId="0" applyBorder="1" applyAlignment="1">
      <alignment horizontal="right" vertical="center"/>
    </xf>
    <xf numFmtId="0" fontId="0" fillId="0" borderId="10" xfId="0" applyFill="1" applyBorder="1" applyAlignment="1" applyProtection="1">
      <alignment vertical="center" wrapText="1"/>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7" xfId="0" applyFont="1" applyFill="1" applyBorder="1" applyAlignment="1" applyProtection="1">
      <alignment vertical="center"/>
      <protection locked="0"/>
    </xf>
    <xf numFmtId="0" fontId="0" fillId="0" borderId="20" xfId="0" applyFont="1" applyFill="1" applyBorder="1" applyAlignment="1" applyProtection="1">
      <alignment horizontal="right" vertical="center"/>
      <protection locked="0"/>
    </xf>
    <xf numFmtId="0" fontId="0" fillId="0" borderId="81" xfId="0" applyFont="1" applyFill="1" applyBorder="1" applyAlignment="1" applyProtection="1">
      <alignment horizontal="right" vertical="center"/>
      <protection locked="0"/>
    </xf>
    <xf numFmtId="0" fontId="0" fillId="0" borderId="20"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0" xfId="0" applyFont="1" applyFill="1" applyBorder="1" applyAlignment="1" applyProtection="1">
      <alignment horizontal="right" vertical="center"/>
      <protection/>
    </xf>
    <xf numFmtId="0" fontId="0" fillId="0" borderId="10" xfId="0" applyFont="1" applyFill="1" applyBorder="1" applyAlignment="1" applyProtection="1">
      <alignment vertical="center" wrapText="1"/>
      <protection/>
    </xf>
    <xf numFmtId="0" fontId="0" fillId="36" borderId="10" xfId="0" applyFill="1" applyBorder="1" applyAlignment="1" applyProtection="1">
      <alignment vertical="center"/>
      <protection locked="0"/>
    </xf>
    <xf numFmtId="180" fontId="0" fillId="0" borderId="17" xfId="0" applyNumberFormat="1" applyFont="1" applyBorder="1" applyAlignment="1">
      <alignment horizontal="center" vertical="center"/>
    </xf>
    <xf numFmtId="0" fontId="0" fillId="0" borderId="11" xfId="0" applyFont="1" applyBorder="1" applyAlignment="1" applyProtection="1">
      <alignment horizontal="center" vertical="center"/>
      <protection/>
    </xf>
    <xf numFmtId="180" fontId="0" fillId="0" borderId="10" xfId="0" applyNumberFormat="1" applyFont="1" applyBorder="1" applyAlignment="1">
      <alignment horizontal="center" vertical="center"/>
    </xf>
    <xf numFmtId="0" fontId="3" fillId="0" borderId="12" xfId="0" applyFont="1" applyBorder="1" applyAlignment="1">
      <alignment vertical="center"/>
    </xf>
    <xf numFmtId="0" fontId="3" fillId="33"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9" fillId="0" borderId="17"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9" fillId="0" borderId="20" xfId="0" applyFont="1" applyFill="1" applyBorder="1" applyAlignment="1" applyProtection="1">
      <alignment horizontal="center" vertical="center"/>
      <protection/>
    </xf>
    <xf numFmtId="0" fontId="9" fillId="0" borderId="79"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78" xfId="0" applyFont="1" applyFill="1" applyBorder="1" applyAlignment="1" applyProtection="1">
      <alignment vertical="center"/>
      <protection/>
    </xf>
    <xf numFmtId="0" fontId="9" fillId="0" borderId="27"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9" fillId="0" borderId="24" xfId="0" applyFont="1" applyFill="1" applyBorder="1" applyAlignment="1" applyProtection="1">
      <alignment vertical="center"/>
      <protection/>
    </xf>
    <xf numFmtId="0" fontId="9" fillId="0" borderId="82" xfId="0" applyFont="1" applyFill="1" applyBorder="1" applyAlignment="1" applyProtection="1">
      <alignment horizontal="center" vertical="center"/>
      <protection/>
    </xf>
    <xf numFmtId="0" fontId="9" fillId="0" borderId="83" xfId="0" applyFont="1" applyFill="1" applyBorder="1" applyAlignment="1" applyProtection="1">
      <alignment horizontal="center" vertical="center"/>
      <protection/>
    </xf>
    <xf numFmtId="0" fontId="9" fillId="0" borderId="84" xfId="0" applyFont="1" applyFill="1" applyBorder="1" applyAlignment="1" applyProtection="1">
      <alignment horizontal="center" vertical="center"/>
      <protection/>
    </xf>
    <xf numFmtId="0" fontId="9" fillId="0" borderId="29" xfId="0" applyFont="1" applyFill="1" applyBorder="1" applyAlignment="1" applyProtection="1">
      <alignment vertical="center"/>
      <protection/>
    </xf>
    <xf numFmtId="0" fontId="9" fillId="36" borderId="17" xfId="0" applyFont="1" applyFill="1" applyBorder="1" applyAlignment="1" applyProtection="1">
      <alignment vertical="center"/>
      <protection locked="0"/>
    </xf>
    <xf numFmtId="0" fontId="9" fillId="36" borderId="20" xfId="0" applyFont="1" applyFill="1" applyBorder="1" applyAlignment="1" applyProtection="1">
      <alignment horizontal="right" vertical="center"/>
      <protection locked="0"/>
    </xf>
    <xf numFmtId="0" fontId="9" fillId="36" borderId="81" xfId="0" applyFont="1" applyFill="1" applyBorder="1" applyAlignment="1" applyProtection="1">
      <alignment horizontal="right" vertical="center"/>
      <protection locked="0"/>
    </xf>
    <xf numFmtId="0" fontId="9" fillId="36" borderId="20" xfId="0" applyFont="1" applyFill="1" applyBorder="1" applyAlignment="1" applyProtection="1">
      <alignment horizontal="center" vertical="center"/>
      <protection locked="0"/>
    </xf>
    <xf numFmtId="0" fontId="9" fillId="36" borderId="79" xfId="0" applyFont="1" applyFill="1" applyBorder="1" applyAlignment="1" applyProtection="1">
      <alignment horizontal="center" vertical="center"/>
      <protection locked="0"/>
    </xf>
    <xf numFmtId="0" fontId="9" fillId="36" borderId="21" xfId="0" applyFont="1" applyFill="1" applyBorder="1" applyAlignment="1" applyProtection="1">
      <alignment horizontal="center" vertical="center"/>
      <protection locked="0"/>
    </xf>
    <xf numFmtId="0" fontId="9" fillId="36" borderId="62" xfId="0" applyFont="1" applyFill="1" applyBorder="1" applyAlignment="1" applyProtection="1">
      <alignment horizontal="center" vertical="center"/>
      <protection locked="0"/>
    </xf>
    <xf numFmtId="0" fontId="9" fillId="36" borderId="17" xfId="0" applyFont="1" applyFill="1" applyBorder="1" applyAlignment="1" applyProtection="1">
      <alignment horizontal="center" vertical="center"/>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pplyProtection="1">
      <alignment vertical="center"/>
      <protection locked="0"/>
    </xf>
    <xf numFmtId="0" fontId="9" fillId="36" borderId="24" xfId="0" applyFont="1" applyFill="1" applyBorder="1" applyAlignment="1" applyProtection="1">
      <alignment vertical="center"/>
      <protection locked="0"/>
    </xf>
    <xf numFmtId="177" fontId="9" fillId="0" borderId="18" xfId="0" applyNumberFormat="1" applyFont="1" applyFill="1" applyBorder="1" applyAlignment="1">
      <alignment vertical="center"/>
    </xf>
    <xf numFmtId="177" fontId="9" fillId="0" borderId="22" xfId="0" applyNumberFormat="1" applyFont="1" applyFill="1" applyBorder="1" applyAlignment="1">
      <alignment vertical="center"/>
    </xf>
    <xf numFmtId="177" fontId="9" fillId="0" borderId="34"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177" fontId="9" fillId="0" borderId="87" xfId="0" applyNumberFormat="1" applyFont="1" applyFill="1" applyBorder="1" applyAlignment="1">
      <alignment horizontal="center" vertical="center"/>
    </xf>
    <xf numFmtId="0" fontId="9" fillId="0" borderId="88" xfId="0" applyFont="1" applyFill="1" applyBorder="1" applyAlignment="1">
      <alignment horizontal="center" vertical="center"/>
    </xf>
    <xf numFmtId="0" fontId="9" fillId="0" borderId="67" xfId="0" applyFont="1" applyFill="1" applyBorder="1" applyAlignment="1">
      <alignment horizontal="center" vertical="center"/>
    </xf>
    <xf numFmtId="177" fontId="9" fillId="0" borderId="23" xfId="0" applyNumberFormat="1" applyFont="1" applyFill="1" applyBorder="1" applyAlignment="1" applyProtection="1">
      <alignment vertical="center"/>
      <protection/>
    </xf>
    <xf numFmtId="177" fontId="9" fillId="0" borderId="23" xfId="0" applyNumberFormat="1" applyFont="1" applyFill="1" applyBorder="1" applyAlignment="1">
      <alignment vertical="center"/>
    </xf>
    <xf numFmtId="177" fontId="9" fillId="0" borderId="31" xfId="0" applyNumberFormat="1" applyFont="1" applyFill="1" applyBorder="1" applyAlignment="1">
      <alignment vertical="center"/>
    </xf>
    <xf numFmtId="177" fontId="9" fillId="0" borderId="11" xfId="0" applyNumberFormat="1" applyFont="1" applyFill="1" applyBorder="1" applyAlignment="1">
      <alignment vertical="center"/>
    </xf>
    <xf numFmtId="177" fontId="9" fillId="0" borderId="23" xfId="0" applyNumberFormat="1" applyFont="1" applyFill="1" applyBorder="1" applyAlignment="1">
      <alignment horizontal="center" vertical="center"/>
    </xf>
    <xf numFmtId="177" fontId="9" fillId="0" borderId="67" xfId="0" applyNumberFormat="1" applyFont="1" applyFill="1" applyBorder="1" applyAlignment="1">
      <alignment horizontal="center" vertical="center"/>
    </xf>
    <xf numFmtId="0" fontId="9" fillId="0" borderId="17" xfId="0" applyFont="1" applyFill="1" applyBorder="1" applyAlignment="1" applyProtection="1">
      <alignment vertical="center"/>
      <protection locked="0"/>
    </xf>
    <xf numFmtId="0" fontId="9" fillId="0" borderId="20" xfId="0" applyFont="1" applyFill="1" applyBorder="1" applyAlignment="1" applyProtection="1">
      <alignment horizontal="right" vertical="center"/>
      <protection locked="0"/>
    </xf>
    <xf numFmtId="0" fontId="9" fillId="0" borderId="81" xfId="0" applyFont="1" applyFill="1" applyBorder="1" applyAlignment="1" applyProtection="1">
      <alignment horizontal="right" vertical="center"/>
      <protection locked="0"/>
    </xf>
    <xf numFmtId="0" fontId="9" fillId="0" borderId="20" xfId="0" applyFont="1" applyFill="1" applyBorder="1" applyAlignment="1" applyProtection="1">
      <alignment horizontal="center" vertical="center"/>
      <protection locked="0"/>
    </xf>
    <xf numFmtId="0" fontId="9" fillId="0" borderId="79"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20" xfId="0" applyFont="1" applyFill="1" applyBorder="1" applyAlignment="1" applyProtection="1">
      <alignment horizontal="right" vertical="center"/>
      <protection/>
    </xf>
    <xf numFmtId="0" fontId="9" fillId="0" borderId="17" xfId="0" applyFont="1" applyFill="1" applyBorder="1" applyAlignment="1" applyProtection="1">
      <alignment horizontal="center" vertical="center"/>
      <protection/>
    </xf>
    <xf numFmtId="0" fontId="9" fillId="0" borderId="10" xfId="0" applyFont="1" applyFill="1" applyBorder="1" applyAlignment="1" applyProtection="1">
      <alignment vertical="center"/>
      <protection/>
    </xf>
    <xf numFmtId="0" fontId="9" fillId="0" borderId="29" xfId="0" applyNumberFormat="1" applyFont="1" applyFill="1" applyBorder="1" applyAlignment="1" applyProtection="1">
      <alignment vertical="center"/>
      <protection/>
    </xf>
    <xf numFmtId="0" fontId="9" fillId="0" borderId="33"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33" xfId="0" applyFont="1" applyFill="1" applyBorder="1" applyAlignment="1" applyProtection="1">
      <alignment vertical="center"/>
      <protection/>
    </xf>
    <xf numFmtId="0" fontId="9" fillId="0" borderId="62" xfId="0" applyFont="1" applyFill="1" applyBorder="1" applyAlignment="1" applyProtection="1">
      <alignment vertical="center"/>
      <protection/>
    </xf>
    <xf numFmtId="0" fontId="9" fillId="0" borderId="8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4"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7" fontId="9" fillId="0" borderId="90" xfId="0" applyNumberFormat="1" applyFont="1" applyFill="1" applyBorder="1" applyAlignment="1" applyProtection="1">
      <alignment vertical="center"/>
      <protection/>
    </xf>
    <xf numFmtId="0" fontId="9" fillId="0" borderId="27" xfId="0" applyFont="1" applyFill="1" applyBorder="1" applyAlignment="1" applyProtection="1">
      <alignment horizontal="center" vertical="center"/>
      <protection/>
    </xf>
    <xf numFmtId="0" fontId="9" fillId="0" borderId="81"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91"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177" fontId="9" fillId="0" borderId="92" xfId="0" applyNumberFormat="1" applyFont="1" applyFill="1" applyBorder="1" applyAlignment="1" applyProtection="1">
      <alignment horizontal="center" vertical="center"/>
      <protection/>
    </xf>
    <xf numFmtId="177" fontId="9" fillId="0" borderId="93" xfId="0" applyNumberFormat="1" applyFont="1" applyFill="1" applyBorder="1" applyAlignment="1" applyProtection="1">
      <alignment horizontal="center" vertical="center"/>
      <protection/>
    </xf>
    <xf numFmtId="180" fontId="0" fillId="37" borderId="17" xfId="0" applyNumberFormat="1" applyFont="1" applyFill="1" applyBorder="1" applyAlignment="1">
      <alignment horizontal="center" vertical="center"/>
    </xf>
    <xf numFmtId="0" fontId="9" fillId="37" borderId="17" xfId="0" applyFont="1" applyFill="1" applyBorder="1" applyAlignment="1" applyProtection="1">
      <alignment vertical="center"/>
      <protection locked="0"/>
    </xf>
    <xf numFmtId="0" fontId="9" fillId="37" borderId="20" xfId="0" applyFont="1" applyFill="1" applyBorder="1" applyAlignment="1" applyProtection="1">
      <alignment horizontal="right" vertical="center"/>
      <protection locked="0"/>
    </xf>
    <xf numFmtId="0" fontId="9" fillId="37" borderId="81" xfId="0" applyFont="1" applyFill="1" applyBorder="1" applyAlignment="1" applyProtection="1">
      <alignment horizontal="right" vertical="center"/>
      <protection locked="0"/>
    </xf>
    <xf numFmtId="0" fontId="9" fillId="37" borderId="20" xfId="0" applyFont="1" applyFill="1" applyBorder="1" applyAlignment="1" applyProtection="1">
      <alignment horizontal="center" vertical="center"/>
      <protection locked="0"/>
    </xf>
    <xf numFmtId="0" fontId="9" fillId="37" borderId="79" xfId="0" applyFont="1" applyFill="1" applyBorder="1" applyAlignment="1" applyProtection="1">
      <alignment horizontal="center" vertical="center"/>
      <protection locked="0"/>
    </xf>
    <xf numFmtId="0" fontId="9" fillId="37" borderId="21" xfId="0" applyFont="1" applyFill="1" applyBorder="1" applyAlignment="1" applyProtection="1">
      <alignment horizontal="center" vertical="center"/>
      <protection locked="0"/>
    </xf>
    <xf numFmtId="0" fontId="9" fillId="37" borderId="62" xfId="0" applyFont="1" applyFill="1" applyBorder="1" applyAlignment="1" applyProtection="1">
      <alignment horizontal="center" vertical="center"/>
      <protection locked="0"/>
    </xf>
    <xf numFmtId="0" fontId="9" fillId="37" borderId="17" xfId="0" applyFont="1" applyFill="1" applyBorder="1" applyAlignment="1" applyProtection="1">
      <alignment horizontal="center" vertical="center"/>
      <protection locked="0"/>
    </xf>
    <xf numFmtId="0" fontId="9" fillId="37" borderId="27" xfId="0" applyFont="1" applyFill="1" applyBorder="1" applyAlignment="1" applyProtection="1">
      <alignment horizontal="center" vertical="center"/>
      <protection/>
    </xf>
    <xf numFmtId="0" fontId="9" fillId="37" borderId="81" xfId="0" applyFont="1" applyFill="1" applyBorder="1" applyAlignment="1" applyProtection="1">
      <alignment horizontal="center" vertical="center"/>
      <protection/>
    </xf>
    <xf numFmtId="0" fontId="9" fillId="37" borderId="78" xfId="0" applyFont="1" applyFill="1" applyBorder="1" applyAlignment="1" applyProtection="1">
      <alignment vertical="center"/>
      <protection/>
    </xf>
    <xf numFmtId="0" fontId="9" fillId="37" borderId="21" xfId="0" applyFont="1" applyFill="1" applyBorder="1" applyAlignment="1" applyProtection="1">
      <alignment vertical="center"/>
      <protection/>
    </xf>
    <xf numFmtId="0" fontId="9" fillId="37" borderId="20" xfId="0" applyFont="1" applyFill="1" applyBorder="1" applyAlignment="1" applyProtection="1">
      <alignment vertical="center"/>
      <protection locked="0"/>
    </xf>
    <xf numFmtId="0" fontId="9" fillId="37" borderId="21" xfId="0" applyFont="1" applyFill="1" applyBorder="1" applyAlignment="1" applyProtection="1">
      <alignment vertical="center"/>
      <protection locked="0"/>
    </xf>
    <xf numFmtId="0" fontId="9" fillId="37" borderId="24" xfId="0" applyFont="1" applyFill="1" applyBorder="1" applyAlignment="1" applyProtection="1">
      <alignment vertical="center"/>
      <protection locked="0"/>
    </xf>
    <xf numFmtId="0" fontId="0" fillId="37" borderId="11" xfId="0" applyFont="1" applyFill="1" applyBorder="1" applyAlignment="1" applyProtection="1">
      <alignment horizontal="center" vertical="center"/>
      <protection/>
    </xf>
    <xf numFmtId="177" fontId="9" fillId="37" borderId="18" xfId="0" applyNumberFormat="1" applyFont="1" applyFill="1" applyBorder="1" applyAlignment="1">
      <alignment vertical="center"/>
    </xf>
    <xf numFmtId="177" fontId="9" fillId="37" borderId="22" xfId="0" applyNumberFormat="1" applyFont="1" applyFill="1" applyBorder="1" applyAlignment="1">
      <alignment vertical="center"/>
    </xf>
    <xf numFmtId="177" fontId="9" fillId="37" borderId="34" xfId="0" applyNumberFormat="1" applyFont="1" applyFill="1" applyBorder="1" applyAlignment="1">
      <alignment horizontal="center" vertical="center"/>
    </xf>
    <xf numFmtId="0" fontId="9" fillId="37" borderId="25" xfId="0" applyFont="1" applyFill="1" applyBorder="1" applyAlignment="1">
      <alignment horizontal="center" vertical="center"/>
    </xf>
    <xf numFmtId="0" fontId="9" fillId="37" borderId="85" xfId="0" applyFont="1" applyFill="1" applyBorder="1" applyAlignment="1">
      <alignment horizontal="center" vertical="center"/>
    </xf>
    <xf numFmtId="0" fontId="9" fillId="37" borderId="86" xfId="0" applyFont="1" applyFill="1" applyBorder="1" applyAlignment="1">
      <alignment horizontal="center" vertical="center"/>
    </xf>
    <xf numFmtId="177" fontId="9" fillId="37" borderId="87" xfId="0" applyNumberFormat="1" applyFont="1" applyFill="1" applyBorder="1" applyAlignment="1">
      <alignment horizontal="center" vertical="center"/>
    </xf>
    <xf numFmtId="0" fontId="9" fillId="37" borderId="88" xfId="0" applyFont="1" applyFill="1" applyBorder="1" applyAlignment="1">
      <alignment horizontal="center" vertical="center"/>
    </xf>
    <xf numFmtId="0" fontId="9" fillId="37" borderId="67" xfId="0" applyFont="1" applyFill="1" applyBorder="1" applyAlignment="1">
      <alignment horizontal="center" vertical="center"/>
    </xf>
    <xf numFmtId="0" fontId="9" fillId="37" borderId="89" xfId="0" applyFont="1" applyFill="1" applyBorder="1" applyAlignment="1">
      <alignment horizontal="center" vertical="center"/>
    </xf>
    <xf numFmtId="177" fontId="9" fillId="37" borderId="92" xfId="0" applyNumberFormat="1" applyFont="1" applyFill="1" applyBorder="1" applyAlignment="1" applyProtection="1">
      <alignment horizontal="center" vertical="center"/>
      <protection/>
    </xf>
    <xf numFmtId="177" fontId="9" fillId="37" borderId="93" xfId="0" applyNumberFormat="1" applyFont="1" applyFill="1" applyBorder="1" applyAlignment="1" applyProtection="1">
      <alignment horizontal="center" vertical="center"/>
      <protection/>
    </xf>
    <xf numFmtId="177" fontId="9" fillId="37" borderId="90" xfId="0" applyNumberFormat="1" applyFont="1" applyFill="1" applyBorder="1" applyAlignment="1" applyProtection="1">
      <alignment vertical="center"/>
      <protection/>
    </xf>
    <xf numFmtId="177" fontId="9" fillId="37" borderId="23" xfId="0" applyNumberFormat="1" applyFont="1" applyFill="1" applyBorder="1" applyAlignment="1" applyProtection="1">
      <alignment vertical="center"/>
      <protection/>
    </xf>
    <xf numFmtId="177" fontId="9" fillId="37" borderId="23" xfId="0" applyNumberFormat="1" applyFont="1" applyFill="1" applyBorder="1" applyAlignment="1">
      <alignment vertical="center"/>
    </xf>
    <xf numFmtId="177" fontId="9" fillId="37" borderId="31" xfId="0" applyNumberFormat="1" applyFont="1" applyFill="1" applyBorder="1" applyAlignment="1">
      <alignment vertical="center"/>
    </xf>
    <xf numFmtId="177" fontId="9" fillId="37" borderId="11" xfId="0" applyNumberFormat="1" applyFont="1" applyFill="1" applyBorder="1" applyAlignment="1">
      <alignment vertical="center"/>
    </xf>
    <xf numFmtId="177" fontId="9" fillId="37" borderId="23" xfId="0" applyNumberFormat="1" applyFont="1" applyFill="1" applyBorder="1" applyAlignment="1">
      <alignment horizontal="center" vertical="center"/>
    </xf>
    <xf numFmtId="177" fontId="9" fillId="37" borderId="67" xfId="0" applyNumberFormat="1" applyFont="1" applyFill="1" applyBorder="1" applyAlignment="1">
      <alignment horizontal="center" vertical="center"/>
    </xf>
    <xf numFmtId="0" fontId="9" fillId="37" borderId="26" xfId="0" applyFont="1" applyFill="1" applyBorder="1" applyAlignment="1">
      <alignment horizontal="center" vertical="center"/>
    </xf>
    <xf numFmtId="0" fontId="0" fillId="37" borderId="10" xfId="0" applyFill="1" applyBorder="1" applyAlignment="1" applyProtection="1">
      <alignment vertical="center" wrapText="1"/>
      <protection/>
    </xf>
    <xf numFmtId="0" fontId="0" fillId="37" borderId="10" xfId="0" applyFont="1" applyFill="1" applyBorder="1" applyAlignment="1" applyProtection="1">
      <alignment vertical="center" wrapText="1"/>
      <protection/>
    </xf>
    <xf numFmtId="0" fontId="0" fillId="37" borderId="10" xfId="0" applyFont="1" applyFill="1" applyBorder="1" applyAlignment="1" applyProtection="1">
      <alignment vertical="center"/>
      <protection/>
    </xf>
    <xf numFmtId="0" fontId="9" fillId="37" borderId="17" xfId="0" applyFont="1" applyFill="1" applyBorder="1" applyAlignment="1" applyProtection="1">
      <alignment vertical="center"/>
      <protection/>
    </xf>
    <xf numFmtId="0" fontId="9" fillId="37" borderId="20" xfId="0" applyFont="1" applyFill="1" applyBorder="1" applyAlignment="1" applyProtection="1">
      <alignment horizontal="right" vertical="center"/>
      <protection/>
    </xf>
    <xf numFmtId="0" fontId="9" fillId="37" borderId="21" xfId="0" applyFont="1" applyFill="1" applyBorder="1" applyAlignment="1" applyProtection="1">
      <alignment horizontal="center" vertical="center"/>
      <protection/>
    </xf>
    <xf numFmtId="0" fontId="9" fillId="37" borderId="20" xfId="0" applyFont="1" applyFill="1" applyBorder="1" applyAlignment="1" applyProtection="1">
      <alignment horizontal="center" vertical="center"/>
      <protection/>
    </xf>
    <xf numFmtId="0" fontId="9" fillId="37" borderId="79" xfId="0" applyFont="1" applyFill="1" applyBorder="1" applyAlignment="1" applyProtection="1">
      <alignment horizontal="center" vertical="center"/>
      <protection/>
    </xf>
    <xf numFmtId="0" fontId="9" fillId="37" borderId="17" xfId="0" applyFont="1" applyFill="1" applyBorder="1" applyAlignment="1" applyProtection="1">
      <alignment horizontal="center" vertical="center"/>
      <protection/>
    </xf>
    <xf numFmtId="0" fontId="9" fillId="37" borderId="62" xfId="0" applyFont="1" applyFill="1" applyBorder="1" applyAlignment="1" applyProtection="1">
      <alignment horizontal="center" vertical="center"/>
      <protection/>
    </xf>
    <xf numFmtId="0" fontId="9" fillId="37" borderId="24" xfId="0" applyFont="1" applyFill="1" applyBorder="1" applyAlignment="1" applyProtection="1">
      <alignment horizontal="center" vertical="center"/>
      <protection/>
    </xf>
    <xf numFmtId="0" fontId="9" fillId="37" borderId="20" xfId="0" applyFont="1" applyFill="1" applyBorder="1" applyAlignment="1" applyProtection="1">
      <alignment vertical="center"/>
      <protection/>
    </xf>
    <xf numFmtId="0" fontId="9" fillId="37" borderId="24" xfId="0" applyFont="1" applyFill="1" applyBorder="1" applyAlignment="1" applyProtection="1">
      <alignment vertical="center"/>
      <protection/>
    </xf>
    <xf numFmtId="177" fontId="9" fillId="0" borderId="18" xfId="0" applyNumberFormat="1" applyFont="1" applyFill="1" applyBorder="1" applyAlignment="1" applyProtection="1">
      <alignment vertical="center"/>
      <protection/>
    </xf>
    <xf numFmtId="177" fontId="9" fillId="0" borderId="22" xfId="0" applyNumberFormat="1" applyFont="1" applyFill="1" applyBorder="1" applyAlignment="1" applyProtection="1">
      <alignment vertical="center"/>
      <protection/>
    </xf>
    <xf numFmtId="177" fontId="9" fillId="0" borderId="34" xfId="0" applyNumberFormat="1"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85" xfId="0" applyFont="1" applyFill="1" applyBorder="1" applyAlignment="1" applyProtection="1">
      <alignment horizontal="center" vertical="center"/>
      <protection/>
    </xf>
    <xf numFmtId="0" fontId="9" fillId="0" borderId="86" xfId="0" applyFont="1" applyFill="1" applyBorder="1" applyAlignment="1" applyProtection="1">
      <alignment horizontal="center" vertical="center"/>
      <protection/>
    </xf>
    <xf numFmtId="177" fontId="9" fillId="0" borderId="87" xfId="0" applyNumberFormat="1"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67" xfId="0" applyFont="1" applyFill="1" applyBorder="1" applyAlignment="1" applyProtection="1">
      <alignment horizontal="center" vertical="center"/>
      <protection/>
    </xf>
    <xf numFmtId="0" fontId="9" fillId="0" borderId="89" xfId="0" applyFont="1" applyFill="1" applyBorder="1" applyAlignment="1" applyProtection="1">
      <alignment horizontal="center" vertical="center"/>
      <protection/>
    </xf>
    <xf numFmtId="177" fontId="9" fillId="0" borderId="31" xfId="0" applyNumberFormat="1" applyFont="1" applyFill="1" applyBorder="1" applyAlignment="1" applyProtection="1">
      <alignment vertical="center"/>
      <protection/>
    </xf>
    <xf numFmtId="0" fontId="9" fillId="0" borderId="81" xfId="0" applyFont="1" applyFill="1" applyBorder="1" applyAlignment="1" applyProtection="1">
      <alignment horizontal="right" vertical="center"/>
      <protection/>
    </xf>
    <xf numFmtId="177" fontId="9" fillId="0" borderId="11" xfId="0" applyNumberFormat="1" applyFont="1" applyFill="1" applyBorder="1" applyAlignment="1" applyProtection="1">
      <alignment vertical="center"/>
      <protection/>
    </xf>
    <xf numFmtId="177" fontId="9" fillId="0" borderId="23" xfId="0" applyNumberFormat="1" applyFont="1" applyFill="1" applyBorder="1" applyAlignment="1" applyProtection="1">
      <alignment horizontal="center" vertical="center"/>
      <protection/>
    </xf>
    <xf numFmtId="177" fontId="9" fillId="0" borderId="67" xfId="0" applyNumberFormat="1"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8" fillId="35" borderId="10" xfId="0" applyFont="1" applyFill="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35" borderId="13" xfId="0" applyFont="1" applyFill="1" applyBorder="1" applyAlignment="1">
      <alignment horizontal="center" vertical="center"/>
    </xf>
    <xf numFmtId="0" fontId="3" fillId="0" borderId="98"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0" fillId="0" borderId="16" xfId="0" applyFill="1" applyBorder="1" applyAlignment="1" applyProtection="1">
      <alignment horizontal="left" vertical="center" wrapText="1"/>
      <protection/>
    </xf>
    <xf numFmtId="0" fontId="0" fillId="0" borderId="99" xfId="0" applyFill="1" applyBorder="1" applyAlignment="1" applyProtection="1">
      <alignment horizontal="left" vertical="center" wrapText="1"/>
      <protection/>
    </xf>
    <xf numFmtId="0" fontId="0" fillId="0" borderId="57" xfId="0" applyBorder="1" applyAlignment="1">
      <alignment horizontal="center" vertical="center"/>
    </xf>
    <xf numFmtId="0" fontId="0" fillId="0" borderId="12" xfId="0" applyFont="1" applyBorder="1" applyAlignment="1">
      <alignment horizontal="center" vertical="center"/>
    </xf>
    <xf numFmtId="0" fontId="0" fillId="0" borderId="16"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6" xfId="0" applyFill="1" applyBorder="1" applyAlignment="1" applyProtection="1">
      <alignment horizontal="left" vertical="center"/>
      <protection/>
    </xf>
    <xf numFmtId="0" fontId="0" fillId="0" borderId="99" xfId="0" applyFill="1" applyBorder="1" applyAlignment="1" applyProtection="1">
      <alignment horizontal="left" vertical="center"/>
      <protection/>
    </xf>
    <xf numFmtId="0" fontId="0" fillId="0" borderId="13" xfId="0" applyFont="1" applyBorder="1" applyAlignment="1">
      <alignment horizontal="center" vertical="center"/>
    </xf>
    <xf numFmtId="0" fontId="0" fillId="0" borderId="16" xfId="0" applyFont="1" applyBorder="1" applyAlignment="1" applyProtection="1">
      <alignment horizontal="center" vertical="center" textRotation="255"/>
      <protection/>
    </xf>
    <xf numFmtId="0" fontId="0" fillId="0" borderId="15" xfId="0" applyFont="1" applyBorder="1" applyAlignment="1" applyProtection="1">
      <alignment horizontal="center" vertical="center" textRotation="255"/>
      <protection/>
    </xf>
    <xf numFmtId="0" fontId="0" fillId="0" borderId="11" xfId="0" applyFont="1" applyBorder="1" applyAlignment="1" applyProtection="1">
      <alignment horizontal="center" vertical="center" textRotation="255"/>
      <protection/>
    </xf>
    <xf numFmtId="0" fontId="0" fillId="0" borderId="16" xfId="0" applyFont="1" applyBorder="1" applyAlignment="1" applyProtection="1">
      <alignment horizontal="center" vertical="center" textRotation="255" wrapText="1"/>
      <protection/>
    </xf>
    <xf numFmtId="0" fontId="0" fillId="0" borderId="15" xfId="0" applyFont="1" applyBorder="1" applyAlignment="1" applyProtection="1">
      <alignment horizontal="center" vertical="center" textRotation="255" wrapText="1"/>
      <protection/>
    </xf>
    <xf numFmtId="0" fontId="0" fillId="0" borderId="11" xfId="0" applyFont="1" applyBorder="1" applyAlignment="1" applyProtection="1">
      <alignment horizontal="center" vertical="center" textRotation="255" wrapText="1"/>
      <protection/>
    </xf>
    <xf numFmtId="0" fontId="0" fillId="0" borderId="5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6" borderId="16" xfId="0" applyFill="1" applyBorder="1" applyAlignment="1" applyProtection="1">
      <alignment horizontal="left" vertical="center" wrapText="1"/>
      <protection locked="0"/>
    </xf>
    <xf numFmtId="0" fontId="0" fillId="36" borderId="99" xfId="0" applyFill="1" applyBorder="1" applyAlignment="1" applyProtection="1">
      <alignment horizontal="left" vertical="center" wrapText="1"/>
      <protection locked="0"/>
    </xf>
    <xf numFmtId="0" fontId="0" fillId="0" borderId="12" xfId="0"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0" fillId="36" borderId="16" xfId="0" applyFill="1" applyBorder="1" applyAlignment="1" applyProtection="1">
      <alignment horizontal="left" vertical="center"/>
      <protection locked="0"/>
    </xf>
    <xf numFmtId="0" fontId="0" fillId="36" borderId="99" xfId="0" applyFill="1" applyBorder="1" applyAlignment="1" applyProtection="1">
      <alignment horizontal="left" vertical="center"/>
      <protection locked="0"/>
    </xf>
    <xf numFmtId="0" fontId="0" fillId="37" borderId="16" xfId="0" applyFont="1" applyFill="1" applyBorder="1" applyAlignment="1" applyProtection="1">
      <alignment horizontal="center" vertical="center" textRotation="255"/>
      <protection/>
    </xf>
    <xf numFmtId="0" fontId="0" fillId="37" borderId="15" xfId="0" applyFont="1" applyFill="1" applyBorder="1" applyAlignment="1" applyProtection="1">
      <alignment horizontal="center" vertical="center" textRotation="255"/>
      <protection/>
    </xf>
    <xf numFmtId="0" fontId="0" fillId="37" borderId="11" xfId="0" applyFont="1" applyFill="1" applyBorder="1" applyAlignment="1" applyProtection="1">
      <alignment horizontal="center" vertical="center" textRotation="255"/>
      <protection/>
    </xf>
    <xf numFmtId="0" fontId="0" fillId="37" borderId="16" xfId="0" applyFill="1" applyBorder="1" applyAlignment="1" applyProtection="1">
      <alignment horizontal="left" vertical="center"/>
      <protection locked="0"/>
    </xf>
    <xf numFmtId="0" fontId="0" fillId="37" borderId="99" xfId="0" applyFill="1" applyBorder="1" applyAlignment="1" applyProtection="1">
      <alignment horizontal="left" vertical="center"/>
      <protection locked="0"/>
    </xf>
    <xf numFmtId="178" fontId="10" fillId="0" borderId="0" xfId="0" applyNumberFormat="1" applyFont="1" applyAlignment="1">
      <alignment horizontal="center" vertical="center"/>
    </xf>
    <xf numFmtId="0" fontId="5" fillId="0" borderId="63" xfId="0" applyFont="1" applyFill="1" applyBorder="1" applyAlignment="1" applyProtection="1">
      <alignment horizontal="center" vertical="center"/>
      <protection/>
    </xf>
    <xf numFmtId="0" fontId="3" fillId="0" borderId="5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94"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96" xfId="0" applyFont="1" applyFill="1" applyBorder="1" applyAlignment="1">
      <alignment horizontal="left" vertical="center"/>
    </xf>
    <xf numFmtId="0" fontId="0" fillId="0" borderId="34" xfId="0" applyFont="1" applyFill="1" applyBorder="1" applyAlignment="1">
      <alignment horizontal="left" vertical="center"/>
    </xf>
    <xf numFmtId="0" fontId="0" fillId="0" borderId="105" xfId="0" applyBorder="1" applyAlignment="1">
      <alignment horizontal="left" vertical="center"/>
    </xf>
    <xf numFmtId="0" fontId="0" fillId="0" borderId="81" xfId="0" applyBorder="1" applyAlignment="1">
      <alignment horizontal="left" vertical="center"/>
    </xf>
    <xf numFmtId="0" fontId="0" fillId="0" borderId="106" xfId="0" applyFill="1" applyBorder="1" applyAlignment="1">
      <alignment horizontal="left" vertical="center"/>
    </xf>
    <xf numFmtId="0" fontId="0" fillId="0" borderId="107" xfId="0" applyFill="1" applyBorder="1" applyAlignment="1">
      <alignment horizontal="left" vertical="center"/>
    </xf>
    <xf numFmtId="0" fontId="0" fillId="0" borderId="106" xfId="0" applyFont="1" applyBorder="1" applyAlignment="1">
      <alignment horizontal="left" vertical="center"/>
    </xf>
    <xf numFmtId="0" fontId="0" fillId="0" borderId="107" xfId="0" applyFont="1" applyBorder="1" applyAlignment="1">
      <alignment horizontal="left" vertical="center"/>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0" borderId="57" xfId="0" applyFont="1" applyBorder="1" applyAlignment="1">
      <alignment horizontal="center" vertical="center"/>
    </xf>
    <xf numFmtId="0" fontId="0" fillId="0" borderId="98" xfId="0" applyBorder="1" applyAlignment="1">
      <alignment horizontal="center" vertical="center"/>
    </xf>
    <xf numFmtId="0" fontId="52" fillId="0" borderId="105" xfId="0" applyFont="1" applyBorder="1" applyAlignment="1">
      <alignment horizontal="left" vertical="center"/>
    </xf>
    <xf numFmtId="0" fontId="52" fillId="0" borderId="81" xfId="0" applyFont="1" applyBorder="1" applyAlignment="1">
      <alignment horizontal="left"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strike val="0"/>
      </font>
      <fill>
        <patternFill patternType="gray0625">
          <fgColor indexed="64"/>
        </patternFill>
      </fill>
    </dxf>
    <dxf>
      <font>
        <strike val="0"/>
      </font>
      <fill>
        <patternFill patternType="gray0625">
          <fgColor indexed="6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28575</xdr:rowOff>
    </xdr:from>
    <xdr:to>
      <xdr:col>21</xdr:col>
      <xdr:colOff>371475</xdr:colOff>
      <xdr:row>1</xdr:row>
      <xdr:rowOff>314325</xdr:rowOff>
    </xdr:to>
    <xdr:sp>
      <xdr:nvSpPr>
        <xdr:cNvPr id="1" name="角丸四角形 6"/>
        <xdr:cNvSpPr>
          <a:spLocks/>
        </xdr:cNvSpPr>
      </xdr:nvSpPr>
      <xdr:spPr>
        <a:xfrm>
          <a:off x="6067425" y="28575"/>
          <a:ext cx="5991225" cy="628650"/>
        </a:xfrm>
        <a:prstGeom prst="roundRect">
          <a:avLst/>
        </a:prstGeom>
        <a:solidFill>
          <a:srgbClr val="66FF66"/>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rPr>
            <a:t>記入手順</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黄色セルを入力</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特性と改善･要望</a:t>
          </a:r>
          <a:r>
            <a:rPr lang="en-US" cap="none" sz="1100" b="0" i="0" u="none" baseline="0">
              <a:solidFill>
                <a:srgbClr val="000000"/>
              </a:solidFill>
            </a:rPr>
            <a:t>点</a:t>
          </a:r>
          <a:r>
            <a:rPr lang="en-US" cap="none" sz="1100" b="0" i="0" u="none" baseline="0">
              <a:solidFill>
                <a:srgbClr val="000000"/>
              </a:solidFill>
            </a:rPr>
            <a:t>は自由記入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J59"/>
  <sheetViews>
    <sheetView zoomScalePageLayoutView="0" workbookViewId="0" topLeftCell="A1">
      <selection activeCell="J25" sqref="J25"/>
    </sheetView>
  </sheetViews>
  <sheetFormatPr defaultColWidth="9.00390625" defaultRowHeight="13.5"/>
  <sheetData>
    <row r="1" spans="1:9" ht="17.25">
      <c r="A1" s="131" t="s">
        <v>188</v>
      </c>
      <c r="B1" s="121"/>
      <c r="C1" s="121"/>
      <c r="D1" s="121"/>
      <c r="E1" s="121"/>
      <c r="F1" s="121"/>
      <c r="G1" s="121" t="s">
        <v>129</v>
      </c>
      <c r="H1" s="121"/>
      <c r="I1" s="121"/>
    </row>
    <row r="2" spans="1:9" ht="14.25" thickBot="1">
      <c r="A2" s="122"/>
      <c r="B2" s="122"/>
      <c r="C2" s="122"/>
      <c r="D2" s="122"/>
      <c r="E2" s="122"/>
      <c r="F2" s="122"/>
      <c r="G2" s="122" t="s">
        <v>130</v>
      </c>
      <c r="H2" s="122"/>
      <c r="I2" s="122"/>
    </row>
    <row r="3" ht="14.25" thickTop="1"/>
    <row r="4" ht="13.5">
      <c r="A4" t="s">
        <v>186</v>
      </c>
    </row>
    <row r="5" ht="13.5">
      <c r="A5" t="s">
        <v>131</v>
      </c>
    </row>
    <row r="6" ht="13.5">
      <c r="A6" t="s">
        <v>132</v>
      </c>
    </row>
    <row r="8" spans="1:9" ht="13.5">
      <c r="A8" s="135" t="s">
        <v>133</v>
      </c>
      <c r="B8" s="4"/>
      <c r="C8" s="4"/>
      <c r="D8" s="4"/>
      <c r="E8" s="4"/>
      <c r="F8" s="4"/>
      <c r="G8" s="4"/>
      <c r="H8" s="4"/>
      <c r="I8" s="5"/>
    </row>
    <row r="9" spans="1:9" ht="14.25" thickBot="1">
      <c r="A9" s="119"/>
      <c r="B9" s="119"/>
      <c r="C9" s="119"/>
      <c r="D9" s="119"/>
      <c r="E9" s="119"/>
      <c r="F9" s="119"/>
      <c r="G9" s="119"/>
      <c r="H9" s="119"/>
      <c r="I9" s="119"/>
    </row>
    <row r="10" spans="1:7" ht="13.5">
      <c r="A10" t="s">
        <v>187</v>
      </c>
      <c r="B10" s="119"/>
      <c r="C10" s="132"/>
      <c r="E10" s="119" t="s">
        <v>134</v>
      </c>
      <c r="F10" s="119"/>
      <c r="G10" s="119"/>
    </row>
    <row r="11" spans="2:7" ht="13.5">
      <c r="B11" s="119" t="s">
        <v>136</v>
      </c>
      <c r="C11" s="133" t="s">
        <v>140</v>
      </c>
      <c r="E11" s="119"/>
      <c r="F11" s="119"/>
      <c r="G11" s="119"/>
    </row>
    <row r="12" spans="2:7" ht="13.5">
      <c r="B12" s="119"/>
      <c r="C12" s="133" t="s">
        <v>145</v>
      </c>
      <c r="E12" s="119" t="s">
        <v>189</v>
      </c>
      <c r="F12" s="119"/>
      <c r="G12" s="119"/>
    </row>
    <row r="13" spans="3:5" ht="14.25" thickBot="1">
      <c r="C13" s="134"/>
      <c r="E13" t="s">
        <v>190</v>
      </c>
    </row>
    <row r="14" ht="13.5">
      <c r="E14" t="s">
        <v>191</v>
      </c>
    </row>
    <row r="15" ht="14.25" thickBot="1"/>
    <row r="16" spans="5:10" ht="13.5">
      <c r="E16" s="148" t="s">
        <v>192</v>
      </c>
      <c r="F16" s="149"/>
      <c r="G16" s="149" t="s">
        <v>193</v>
      </c>
      <c r="H16" s="149"/>
      <c r="I16" s="149"/>
      <c r="J16" s="150"/>
    </row>
    <row r="17" spans="5:10" ht="14.25" thickBot="1">
      <c r="E17" s="151"/>
      <c r="F17" s="152"/>
      <c r="G17" s="152"/>
      <c r="H17" s="152"/>
      <c r="I17" s="152"/>
      <c r="J17" s="153"/>
    </row>
    <row r="22" ht="14.25" thickBot="1">
      <c r="A22" t="s">
        <v>135</v>
      </c>
    </row>
    <row r="23" spans="3:5" ht="13.5">
      <c r="C23" s="132"/>
      <c r="D23" s="132"/>
      <c r="E23" s="119" t="s">
        <v>194</v>
      </c>
    </row>
    <row r="24" spans="3:5" ht="13.5">
      <c r="C24" s="133" t="s">
        <v>141</v>
      </c>
      <c r="D24" s="133" t="s">
        <v>143</v>
      </c>
      <c r="E24" s="119" t="s">
        <v>137</v>
      </c>
    </row>
    <row r="25" spans="3:5" ht="13.5">
      <c r="C25" s="133" t="s">
        <v>142</v>
      </c>
      <c r="D25" s="133" t="s">
        <v>144</v>
      </c>
      <c r="E25" s="119" t="s">
        <v>138</v>
      </c>
    </row>
    <row r="26" spans="3:5" ht="14.25" thickBot="1">
      <c r="C26" s="134"/>
      <c r="D26" s="134"/>
      <c r="E26" s="119"/>
    </row>
    <row r="27" ht="14.25" thickBot="1"/>
    <row r="28" spans="5:10" ht="13.5">
      <c r="E28" s="148" t="s">
        <v>195</v>
      </c>
      <c r="F28" s="149"/>
      <c r="G28" s="149" t="s">
        <v>193</v>
      </c>
      <c r="H28" s="149"/>
      <c r="I28" s="149" t="s">
        <v>196</v>
      </c>
      <c r="J28" s="150"/>
    </row>
    <row r="29" spans="5:10" ht="14.25" thickBot="1">
      <c r="E29" s="151"/>
      <c r="F29" s="152"/>
      <c r="G29" s="152"/>
      <c r="H29" s="152"/>
      <c r="I29" s="152" t="s">
        <v>197</v>
      </c>
      <c r="J29" s="153"/>
    </row>
    <row r="37" ht="14.25" thickBot="1">
      <c r="A37" t="s">
        <v>139</v>
      </c>
    </row>
    <row r="38" spans="3:5" ht="13.5">
      <c r="C38" s="132"/>
      <c r="D38" s="132"/>
      <c r="E38" t="s">
        <v>148</v>
      </c>
    </row>
    <row r="39" spans="3:5" ht="13.5">
      <c r="C39" s="133" t="s">
        <v>146</v>
      </c>
      <c r="D39" s="133" t="s">
        <v>147</v>
      </c>
      <c r="E39" t="s">
        <v>153</v>
      </c>
    </row>
    <row r="40" spans="3:4" ht="13.5">
      <c r="C40" s="133" t="s">
        <v>144</v>
      </c>
      <c r="D40" s="133" t="s">
        <v>144</v>
      </c>
    </row>
    <row r="41" spans="3:4" ht="14.25" thickBot="1">
      <c r="C41" s="134"/>
      <c r="D41" s="134"/>
    </row>
    <row r="42" spans="4:5" ht="13.5">
      <c r="D42" s="132"/>
      <c r="E42" t="s">
        <v>149</v>
      </c>
    </row>
    <row r="43" spans="4:5" ht="13.5">
      <c r="D43" s="133" t="s">
        <v>154</v>
      </c>
      <c r="E43" t="s">
        <v>156</v>
      </c>
    </row>
    <row r="44" ht="13.5">
      <c r="D44" s="133" t="s">
        <v>155</v>
      </c>
    </row>
    <row r="45" ht="14.25" thickBot="1">
      <c r="D45" s="134"/>
    </row>
    <row r="47" spans="2:9" ht="13.5">
      <c r="B47" s="141" t="s">
        <v>204</v>
      </c>
      <c r="C47" s="141"/>
      <c r="D47" s="141"/>
      <c r="E47" s="141"/>
      <c r="F47" s="141"/>
      <c r="G47" s="141"/>
      <c r="H47" s="141"/>
      <c r="I47" s="141"/>
    </row>
    <row r="48" spans="2:9" ht="13.5">
      <c r="B48" s="141"/>
      <c r="C48" s="141"/>
      <c r="D48" s="141"/>
      <c r="E48" s="141"/>
      <c r="F48" s="141"/>
      <c r="G48" s="141"/>
      <c r="H48" s="141"/>
      <c r="I48" s="141"/>
    </row>
    <row r="49" spans="2:9" ht="13.5">
      <c r="B49" s="141"/>
      <c r="C49" s="141" t="s">
        <v>205</v>
      </c>
      <c r="D49" s="141"/>
      <c r="E49" s="141"/>
      <c r="F49" s="141"/>
      <c r="G49" s="141"/>
      <c r="H49" s="141"/>
      <c r="I49" s="141"/>
    </row>
    <row r="50" spans="2:9" ht="13.5">
      <c r="B50" s="141"/>
      <c r="C50" s="141" t="s">
        <v>203</v>
      </c>
      <c r="D50" s="141"/>
      <c r="E50" s="141"/>
      <c r="F50" s="141"/>
      <c r="G50" s="141"/>
      <c r="H50" s="141"/>
      <c r="I50" s="141"/>
    </row>
    <row r="51" spans="2:9" ht="13.5">
      <c r="B51" s="141"/>
      <c r="C51" s="141"/>
      <c r="D51" s="141"/>
      <c r="E51" s="141"/>
      <c r="F51" s="141"/>
      <c r="G51" s="141"/>
      <c r="H51" s="141"/>
      <c r="I51" s="141"/>
    </row>
    <row r="52" spans="2:9" ht="13.5">
      <c r="B52" s="141"/>
      <c r="C52" s="141" t="s">
        <v>206</v>
      </c>
      <c r="D52" s="141"/>
      <c r="E52" s="141"/>
      <c r="F52" s="141"/>
      <c r="G52" s="141"/>
      <c r="H52" s="141"/>
      <c r="I52" s="141"/>
    </row>
    <row r="53" spans="2:9" ht="13.5">
      <c r="B53" s="141"/>
      <c r="C53" s="141"/>
      <c r="D53" s="141"/>
      <c r="E53" s="141"/>
      <c r="F53" s="141"/>
      <c r="G53" s="141"/>
      <c r="H53" s="141"/>
      <c r="I53" s="141"/>
    </row>
    <row r="54" spans="2:9" ht="13.5">
      <c r="B54" s="141"/>
      <c r="C54" s="141" t="s">
        <v>207</v>
      </c>
      <c r="D54" s="141"/>
      <c r="E54" s="141"/>
      <c r="F54" s="141"/>
      <c r="G54" s="141"/>
      <c r="H54" s="141"/>
      <c r="I54" s="141"/>
    </row>
    <row r="55" spans="2:9" ht="13.5">
      <c r="B55" s="141"/>
      <c r="C55" s="141" t="s">
        <v>198</v>
      </c>
      <c r="D55" s="141"/>
      <c r="E55" s="141"/>
      <c r="F55" s="141"/>
      <c r="G55" s="141"/>
      <c r="H55" s="141"/>
      <c r="I55" s="141"/>
    </row>
    <row r="56" spans="2:9" ht="13.5">
      <c r="B56" s="141"/>
      <c r="C56" s="141"/>
      <c r="D56" s="141"/>
      <c r="E56" s="141"/>
      <c r="F56" s="141"/>
      <c r="G56" s="141"/>
      <c r="H56" s="141"/>
      <c r="I56" s="141"/>
    </row>
    <row r="57" spans="2:9" ht="13.5">
      <c r="B57" s="141"/>
      <c r="C57" s="141"/>
      <c r="D57" s="141"/>
      <c r="E57" s="141"/>
      <c r="F57" s="141"/>
      <c r="G57" s="141"/>
      <c r="H57" s="141"/>
      <c r="I57" s="141"/>
    </row>
    <row r="58" ht="13.5">
      <c r="C58" s="141" t="s">
        <v>208</v>
      </c>
    </row>
    <row r="59" ht="13.5">
      <c r="C59" s="141" t="s">
        <v>209</v>
      </c>
    </row>
  </sheetData>
  <sheetProtection/>
  <printOptions/>
  <pageMargins left="0.7086614173228347" right="0.7086614173228347" top="0.7480314960629921" bottom="0.7480314960629921" header="0.31496062992125984" footer="0.31496062992125984"/>
  <pageSetup orientation="portrait" paperSize="9" scale="95" r:id="rId1"/>
</worksheet>
</file>

<file path=xl/worksheets/sheet2.xml><?xml version="1.0" encoding="utf-8"?>
<worksheet xmlns="http://schemas.openxmlformats.org/spreadsheetml/2006/main" xmlns:r="http://schemas.openxmlformats.org/officeDocument/2006/relationships">
  <sheetPr codeName="Sheet2"/>
  <dimension ref="A1:AE75"/>
  <sheetViews>
    <sheetView tabSelected="1" zoomScalePageLayoutView="0" workbookViewId="0" topLeftCell="A1">
      <selection activeCell="J25" sqref="J25"/>
    </sheetView>
  </sheetViews>
  <sheetFormatPr defaultColWidth="9.00390625" defaultRowHeight="13.5"/>
  <cols>
    <col min="1" max="21" width="3.625" style="0" customWidth="1"/>
    <col min="24" max="24" width="3.125" style="141" customWidth="1"/>
    <col min="25" max="25" width="9.00390625" style="141" customWidth="1"/>
  </cols>
  <sheetData>
    <row r="1" spans="1:22" ht="14.25">
      <c r="A1" s="120" t="s">
        <v>157</v>
      </c>
      <c r="B1" s="121"/>
      <c r="C1" s="121"/>
      <c r="D1" s="121"/>
      <c r="E1" s="121"/>
      <c r="F1" s="121"/>
      <c r="G1" s="121"/>
      <c r="H1" s="121"/>
      <c r="I1" s="121"/>
      <c r="J1" s="121"/>
      <c r="K1" s="121"/>
      <c r="L1" s="121"/>
      <c r="M1" s="121"/>
      <c r="N1" s="121"/>
      <c r="O1" s="121"/>
      <c r="P1" s="121" t="s">
        <v>108</v>
      </c>
      <c r="Q1" s="157"/>
      <c r="R1" s="157"/>
      <c r="S1" s="157"/>
      <c r="T1" s="157"/>
      <c r="U1" s="157"/>
      <c r="V1" s="158"/>
    </row>
    <row r="2" spans="1:22" ht="14.25" thickBot="1">
      <c r="A2" s="122"/>
      <c r="B2" s="122"/>
      <c r="C2" s="122"/>
      <c r="D2" s="122"/>
      <c r="E2" s="122"/>
      <c r="F2" s="122"/>
      <c r="G2" s="122"/>
      <c r="H2" s="122"/>
      <c r="I2" s="122"/>
      <c r="J2" s="122"/>
      <c r="K2" s="122"/>
      <c r="L2" s="122"/>
      <c r="M2" s="122"/>
      <c r="N2" s="122"/>
      <c r="O2" s="122"/>
      <c r="P2" s="122" t="s">
        <v>106</v>
      </c>
      <c r="Q2" s="159"/>
      <c r="R2" s="159"/>
      <c r="S2" s="159"/>
      <c r="T2" s="159"/>
      <c r="U2" s="159"/>
      <c r="V2" s="159" t="s">
        <v>107</v>
      </c>
    </row>
    <row r="3" spans="2:31" ht="14.25" thickTop="1">
      <c r="B3" t="s">
        <v>126</v>
      </c>
      <c r="AE3" s="119"/>
    </row>
    <row r="4" spans="2:22" ht="13.5">
      <c r="B4" t="s">
        <v>125</v>
      </c>
      <c r="V4" s="141"/>
    </row>
    <row r="5" spans="2:22" ht="13.5">
      <c r="B5" t="s">
        <v>158</v>
      </c>
      <c r="V5" s="142"/>
    </row>
    <row r="6" ht="13.5">
      <c r="V6" t="s">
        <v>110</v>
      </c>
    </row>
    <row r="7" spans="2:22" ht="13.5">
      <c r="B7" t="s">
        <v>109</v>
      </c>
      <c r="N7" t="s">
        <v>159</v>
      </c>
      <c r="V7" s="155"/>
    </row>
    <row r="8" spans="3:22" ht="14.25" thickBot="1">
      <c r="C8" t="s">
        <v>112</v>
      </c>
      <c r="N8" s="143" t="s">
        <v>160</v>
      </c>
      <c r="O8" s="143"/>
      <c r="P8" s="143"/>
      <c r="Q8" s="143"/>
      <c r="R8" s="143" t="s">
        <v>161</v>
      </c>
      <c r="S8" s="143"/>
      <c r="T8" s="143"/>
      <c r="U8" s="119"/>
      <c r="V8" s="119"/>
    </row>
    <row r="9" spans="14:22" ht="14.25" thickBot="1">
      <c r="N9" s="144" t="s">
        <v>162</v>
      </c>
      <c r="O9" s="144"/>
      <c r="P9" s="144"/>
      <c r="Q9" s="144"/>
      <c r="R9" s="144"/>
      <c r="S9" s="144"/>
      <c r="T9" s="144"/>
      <c r="U9" s="119"/>
      <c r="V9" s="155"/>
    </row>
    <row r="10" spans="14:31" ht="14.25" thickBot="1">
      <c r="N10" s="144" t="s">
        <v>163</v>
      </c>
      <c r="O10" s="144"/>
      <c r="P10" s="144"/>
      <c r="Q10" s="144"/>
      <c r="R10" s="144"/>
      <c r="S10" s="144"/>
      <c r="T10" s="144"/>
      <c r="U10" s="119"/>
      <c r="V10" s="155"/>
      <c r="AE10" s="119"/>
    </row>
    <row r="11" spans="14:22" ht="14.25" thickBot="1">
      <c r="N11" s="144" t="s">
        <v>164</v>
      </c>
      <c r="O11" s="144"/>
      <c r="P11" s="144"/>
      <c r="Q11" s="144"/>
      <c r="R11" s="144"/>
      <c r="S11" s="144"/>
      <c r="T11" s="144"/>
      <c r="U11" s="119"/>
      <c r="V11" s="156"/>
    </row>
    <row r="12" ht="13.5">
      <c r="AA12" s="119"/>
    </row>
    <row r="14" spans="2:22" ht="13.5">
      <c r="B14" t="s">
        <v>111</v>
      </c>
      <c r="N14" t="s">
        <v>165</v>
      </c>
      <c r="V14" s="155"/>
    </row>
    <row r="15" spans="14:22" ht="14.25" thickBot="1">
      <c r="N15" s="143" t="s">
        <v>166</v>
      </c>
      <c r="O15" s="143"/>
      <c r="P15" s="143"/>
      <c r="Q15" s="143"/>
      <c r="R15" s="143" t="s">
        <v>161</v>
      </c>
      <c r="S15" s="143"/>
      <c r="T15" s="143"/>
      <c r="V15" s="119"/>
    </row>
    <row r="18" spans="2:22" ht="13.5">
      <c r="B18" t="s">
        <v>113</v>
      </c>
      <c r="N18" t="s">
        <v>165</v>
      </c>
      <c r="V18" s="155"/>
    </row>
    <row r="19" spans="14:23" ht="14.25" thickBot="1">
      <c r="N19" s="143" t="s">
        <v>166</v>
      </c>
      <c r="O19" s="143"/>
      <c r="P19" s="143"/>
      <c r="Q19" s="143"/>
      <c r="R19" s="143" t="s">
        <v>161</v>
      </c>
      <c r="S19" s="143"/>
      <c r="T19" s="143"/>
      <c r="V19" s="119"/>
      <c r="W19" s="119"/>
    </row>
    <row r="20" spans="14:22" ht="13.5">
      <c r="N20" t="s">
        <v>167</v>
      </c>
      <c r="V20" s="155"/>
    </row>
    <row r="21" spans="14:22" ht="13.5">
      <c r="N21" t="s">
        <v>168</v>
      </c>
      <c r="V21" s="155"/>
    </row>
    <row r="22" spans="14:22" ht="13.5">
      <c r="N22" t="s">
        <v>169</v>
      </c>
      <c r="V22" s="119"/>
    </row>
    <row r="23" spans="14:22" ht="13.5">
      <c r="N23" t="s">
        <v>170</v>
      </c>
      <c r="V23" s="119"/>
    </row>
    <row r="24" spans="14:22" ht="13.5">
      <c r="N24" t="s">
        <v>171</v>
      </c>
      <c r="V24" s="119"/>
    </row>
    <row r="25" spans="14:22" ht="13.5">
      <c r="N25" t="s">
        <v>172</v>
      </c>
      <c r="Q25" s="345" t="s">
        <v>211</v>
      </c>
      <c r="R25" s="345"/>
      <c r="S25" s="345"/>
      <c r="T25" s="345"/>
      <c r="U25" s="345"/>
      <c r="V25" s="345"/>
    </row>
    <row r="26" spans="14:25" ht="13.5">
      <c r="N26" t="s">
        <v>173</v>
      </c>
      <c r="Y26" s="145"/>
    </row>
    <row r="28" spans="2:31" ht="13.5">
      <c r="B28" t="s">
        <v>117</v>
      </c>
      <c r="Y28" s="145"/>
      <c r="AE28" s="119"/>
    </row>
    <row r="29" spans="14:31" ht="13.5">
      <c r="N29" t="s">
        <v>174</v>
      </c>
      <c r="V29" s="155"/>
      <c r="AE29" s="119"/>
    </row>
    <row r="30" spans="14:31" ht="14.25" thickBot="1">
      <c r="N30" s="143" t="s">
        <v>175</v>
      </c>
      <c r="O30" s="143"/>
      <c r="P30" s="143"/>
      <c r="Q30" s="143"/>
      <c r="R30" s="143" t="s">
        <v>161</v>
      </c>
      <c r="S30" s="143"/>
      <c r="T30" s="143"/>
      <c r="V30" s="4"/>
      <c r="AE30" s="119"/>
    </row>
    <row r="31" spans="14:31" ht="13.5">
      <c r="N31" s="119" t="s">
        <v>114</v>
      </c>
      <c r="U31" s="146"/>
      <c r="V31" s="155"/>
      <c r="AE31" s="119"/>
    </row>
    <row r="32" spans="14:22" ht="13.5">
      <c r="N32" t="s">
        <v>115</v>
      </c>
      <c r="U32" s="146"/>
      <c r="V32" s="155"/>
    </row>
    <row r="33" spans="14:22" ht="13.5">
      <c r="N33" t="s">
        <v>116</v>
      </c>
      <c r="V33" s="119"/>
    </row>
    <row r="34" spans="14:22" ht="13.5">
      <c r="N34" t="s">
        <v>118</v>
      </c>
      <c r="V34" s="119"/>
    </row>
    <row r="35" spans="14:22" ht="13.5">
      <c r="N35" t="s">
        <v>127</v>
      </c>
      <c r="V35" s="119"/>
    </row>
    <row r="36" spans="14:22" ht="13.5">
      <c r="N36" t="s">
        <v>119</v>
      </c>
      <c r="V36" s="119"/>
    </row>
    <row r="37" spans="14:22" ht="13.5">
      <c r="N37" t="s">
        <v>176</v>
      </c>
      <c r="Q37" s="345" t="s">
        <v>210</v>
      </c>
      <c r="R37" s="345"/>
      <c r="S37" s="345"/>
      <c r="T37" s="345"/>
      <c r="U37" s="345"/>
      <c r="V37" s="345"/>
    </row>
    <row r="38" ht="13.5">
      <c r="N38" t="s">
        <v>177</v>
      </c>
    </row>
    <row r="40" spans="2:22" ht="13.5">
      <c r="B40" t="s">
        <v>120</v>
      </c>
      <c r="V40" s="147"/>
    </row>
    <row r="41" spans="14:22" ht="13.5">
      <c r="N41" t="s">
        <v>178</v>
      </c>
      <c r="U41" s="146"/>
      <c r="V41" s="155"/>
    </row>
    <row r="42" spans="14:22" ht="14.25" thickBot="1">
      <c r="N42" s="143" t="s">
        <v>179</v>
      </c>
      <c r="O42" s="143"/>
      <c r="P42" s="143"/>
      <c r="Q42" s="143"/>
      <c r="R42" s="143" t="s">
        <v>161</v>
      </c>
      <c r="S42" s="143"/>
      <c r="T42" s="143"/>
      <c r="V42" s="4"/>
    </row>
    <row r="43" spans="14:22" ht="13.5">
      <c r="N43" t="s">
        <v>180</v>
      </c>
      <c r="V43" s="155"/>
    </row>
    <row r="44" spans="14:22" ht="13.5">
      <c r="N44" t="s">
        <v>181</v>
      </c>
      <c r="V44" s="119"/>
    </row>
    <row r="45" ht="13.5">
      <c r="N45" t="s">
        <v>121</v>
      </c>
    </row>
    <row r="46" spans="14:31" ht="13.5">
      <c r="N46" t="s">
        <v>182</v>
      </c>
      <c r="AE46" s="119"/>
    </row>
    <row r="47" spans="1:31" ht="14.25" thickBot="1">
      <c r="A47" s="122"/>
      <c r="B47" s="122"/>
      <c r="C47" s="122"/>
      <c r="D47" s="122"/>
      <c r="E47" s="122"/>
      <c r="F47" s="122"/>
      <c r="G47" s="122"/>
      <c r="H47" s="122"/>
      <c r="I47" s="122"/>
      <c r="J47" s="122"/>
      <c r="K47" s="122"/>
      <c r="L47" s="122"/>
      <c r="M47" s="122"/>
      <c r="N47" s="122"/>
      <c r="O47" s="122"/>
      <c r="P47" s="122"/>
      <c r="Q47" s="122"/>
      <c r="R47" s="122"/>
      <c r="S47" s="122"/>
      <c r="T47" s="122"/>
      <c r="U47" s="122"/>
      <c r="V47" s="122"/>
      <c r="AE47" s="119"/>
    </row>
    <row r="48" ht="14.25" thickTop="1">
      <c r="A48" t="s">
        <v>124</v>
      </c>
    </row>
    <row r="50" spans="1:21" ht="13.5">
      <c r="A50" s="347" t="s">
        <v>95</v>
      </c>
      <c r="B50" s="348"/>
      <c r="C50" s="351" t="s">
        <v>96</v>
      </c>
      <c r="D50" s="352"/>
      <c r="E50" s="352"/>
      <c r="F50" s="353"/>
      <c r="G50" s="354" t="s">
        <v>97</v>
      </c>
      <c r="H50" s="346"/>
      <c r="I50" s="346"/>
      <c r="J50" s="346" t="s">
        <v>98</v>
      </c>
      <c r="K50" s="346"/>
      <c r="L50" s="346"/>
      <c r="M50" s="346" t="s">
        <v>99</v>
      </c>
      <c r="N50" s="346"/>
      <c r="O50" s="346"/>
      <c r="P50" s="346" t="s">
        <v>100</v>
      </c>
      <c r="Q50" s="346"/>
      <c r="R50" s="346"/>
      <c r="S50" s="346" t="s">
        <v>101</v>
      </c>
      <c r="T50" s="346"/>
      <c r="U50" s="346"/>
    </row>
    <row r="51" spans="1:21" ht="13.5">
      <c r="A51" s="349"/>
      <c r="B51" s="350"/>
      <c r="C51" s="114" t="s">
        <v>102</v>
      </c>
      <c r="D51" s="115" t="s">
        <v>103</v>
      </c>
      <c r="E51" s="113" t="s">
        <v>183</v>
      </c>
      <c r="F51" s="116" t="s">
        <v>104</v>
      </c>
      <c r="G51" s="117" t="s">
        <v>105</v>
      </c>
      <c r="H51" s="115" t="s">
        <v>103</v>
      </c>
      <c r="I51" s="113" t="s">
        <v>184</v>
      </c>
      <c r="J51" s="118" t="s">
        <v>105</v>
      </c>
      <c r="K51" s="115" t="s">
        <v>103</v>
      </c>
      <c r="L51" s="113" t="s">
        <v>184</v>
      </c>
      <c r="M51" s="118" t="s">
        <v>105</v>
      </c>
      <c r="N51" s="115" t="s">
        <v>103</v>
      </c>
      <c r="O51" s="113" t="s">
        <v>184</v>
      </c>
      <c r="P51" s="118" t="s">
        <v>105</v>
      </c>
      <c r="Q51" s="115" t="s">
        <v>103</v>
      </c>
      <c r="R51" s="113" t="s">
        <v>184</v>
      </c>
      <c r="S51" s="118" t="s">
        <v>105</v>
      </c>
      <c r="T51" s="115" t="s">
        <v>103</v>
      </c>
      <c r="U51" s="113" t="s">
        <v>184</v>
      </c>
    </row>
    <row r="52" spans="1:21" ht="14.25">
      <c r="A52" s="104"/>
      <c r="B52" s="123"/>
      <c r="C52" s="124"/>
      <c r="D52" s="106"/>
      <c r="E52" s="107"/>
      <c r="F52" s="108"/>
      <c r="G52" s="109"/>
      <c r="H52" s="106"/>
      <c r="I52" s="107"/>
      <c r="J52" s="110"/>
      <c r="K52" s="106"/>
      <c r="L52" s="107"/>
      <c r="M52" s="111"/>
      <c r="N52" s="106"/>
      <c r="O52" s="125"/>
      <c r="P52" s="110"/>
      <c r="Q52" s="106"/>
      <c r="R52" s="107"/>
      <c r="S52" s="110"/>
      <c r="T52" s="106"/>
      <c r="U52" s="112"/>
    </row>
    <row r="57" spans="1:22" ht="13.5">
      <c r="A57" t="s">
        <v>123</v>
      </c>
      <c r="V57" s="119"/>
    </row>
    <row r="58" spans="1:18" ht="13.5">
      <c r="A58" t="s">
        <v>122</v>
      </c>
      <c r="R58" t="s">
        <v>185</v>
      </c>
    </row>
    <row r="74" ht="13.5">
      <c r="V74">
        <v>0</v>
      </c>
    </row>
    <row r="75" ht="13.5">
      <c r="V75">
        <v>1</v>
      </c>
    </row>
  </sheetData>
  <sheetProtection sheet="1"/>
  <mergeCells count="9">
    <mergeCell ref="Q37:V37"/>
    <mergeCell ref="Q25:V25"/>
    <mergeCell ref="S50:U50"/>
    <mergeCell ref="A50:B51"/>
    <mergeCell ref="C50:F50"/>
    <mergeCell ref="G50:I50"/>
    <mergeCell ref="J50:L50"/>
    <mergeCell ref="M50:O50"/>
    <mergeCell ref="P50:R50"/>
  </mergeCells>
  <conditionalFormatting sqref="T52:U52 H52:I52 K52:L52 N52:O52 Q52:R52">
    <cfRule type="expression" priority="1" dxfId="1" stopIfTrue="1">
      <formula>ISBLANK(H52)</formula>
    </cfRule>
  </conditionalFormatting>
  <dataValidations count="6">
    <dataValidation type="list" allowBlank="1" showInputMessage="1" showErrorMessage="1" sqref="V7 V14 V18 V29 V41">
      <formula1>$V$74:$V$75</formula1>
    </dataValidation>
    <dataValidation type="whole" allowBlank="1" showInputMessage="1" showErrorMessage="1" sqref="V9">
      <formula1>1</formula1>
      <formula2>5</formula2>
    </dataValidation>
    <dataValidation type="whole" allowBlank="1" showInputMessage="1" showErrorMessage="1" sqref="V10">
      <formula1>0</formula1>
      <formula2>5</formula2>
    </dataValidation>
    <dataValidation type="whole" allowBlank="1" showInputMessage="1" showErrorMessage="1" sqref="V20:V21">
      <formula1>1</formula1>
      <formula2>6</formula2>
    </dataValidation>
    <dataValidation type="whole" allowBlank="1" showInputMessage="1" showErrorMessage="1" sqref="V31:V32">
      <formula1>1</formula1>
      <formula2>7</formula2>
    </dataValidation>
    <dataValidation type="whole" allowBlank="1" showInputMessage="1" showErrorMessage="1" sqref="V43">
      <formula1>1</formula1>
      <formula2>3</formula2>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C122"/>
  <sheetViews>
    <sheetView view="pageBreakPreview" zoomScale="80" zoomScaleNormal="50" zoomScaleSheetLayoutView="8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2" sqref="C2"/>
    </sheetView>
  </sheetViews>
  <sheetFormatPr defaultColWidth="9.00390625" defaultRowHeight="27" customHeight="1"/>
  <cols>
    <col min="1" max="1" width="6.50390625" style="18" customWidth="1"/>
    <col min="2" max="2" width="16.625" style="18" customWidth="1"/>
    <col min="3" max="3" width="6.625" style="18" customWidth="1"/>
    <col min="4" max="5" width="7.625" style="18" customWidth="1"/>
    <col min="6" max="9" width="6.625" style="18" customWidth="1"/>
    <col min="10" max="10" width="7.625" style="18" customWidth="1"/>
    <col min="11" max="11" width="10.625" style="18" customWidth="1"/>
    <col min="12" max="12" width="7.625" style="18" hidden="1" customWidth="1"/>
    <col min="13" max="13" width="10.625" style="18" customWidth="1"/>
    <col min="14" max="27" width="6.625" style="18" customWidth="1"/>
    <col min="28" max="28" width="35.625" style="18" customWidth="1"/>
    <col min="29" max="29" width="34.625" style="18" customWidth="1"/>
    <col min="30" max="16384" width="9.00390625" style="18" customWidth="1"/>
  </cols>
  <sheetData>
    <row r="1" spans="1:29" ht="27" customHeight="1">
      <c r="A1" s="387">
        <v>2020</v>
      </c>
      <c r="B1" s="387"/>
      <c r="C1" s="10" t="s">
        <v>345</v>
      </c>
      <c r="D1" s="10"/>
      <c r="R1" s="47"/>
      <c r="S1" s="47"/>
      <c r="AA1" s="47"/>
      <c r="AB1" s="47"/>
      <c r="AC1" s="47"/>
    </row>
    <row r="2" spans="1:29" ht="27" customHeight="1">
      <c r="A2" s="388" t="s">
        <v>87</v>
      </c>
      <c r="B2" s="388"/>
      <c r="C2" s="10"/>
      <c r="D2" s="10"/>
      <c r="AB2" s="177" t="s">
        <v>41</v>
      </c>
      <c r="AC2" s="194" t="s">
        <v>378</v>
      </c>
    </row>
    <row r="3" spans="1:29" ht="27" customHeight="1">
      <c r="A3" s="392"/>
      <c r="B3" s="393"/>
      <c r="C3" s="52" t="s">
        <v>48</v>
      </c>
      <c r="D3" s="359" t="s">
        <v>216</v>
      </c>
      <c r="E3" s="365"/>
      <c r="F3" s="372" t="s">
        <v>199</v>
      </c>
      <c r="G3" s="373"/>
      <c r="H3" s="373"/>
      <c r="I3" s="374"/>
      <c r="J3" s="389" t="s">
        <v>215</v>
      </c>
      <c r="K3" s="378" t="s">
        <v>340</v>
      </c>
      <c r="L3" s="198"/>
      <c r="M3" s="389" t="s">
        <v>343</v>
      </c>
      <c r="N3" s="355" t="s">
        <v>372</v>
      </c>
      <c r="O3" s="356"/>
      <c r="P3" s="377" t="s">
        <v>58</v>
      </c>
      <c r="Q3" s="365"/>
      <c r="R3" s="359" t="s">
        <v>59</v>
      </c>
      <c r="S3" s="365"/>
      <c r="T3" s="359" t="s">
        <v>60</v>
      </c>
      <c r="U3" s="365"/>
      <c r="V3" s="359" t="s">
        <v>61</v>
      </c>
      <c r="W3" s="365"/>
      <c r="X3" s="359" t="s">
        <v>62</v>
      </c>
      <c r="Y3" s="365"/>
      <c r="Z3" s="359" t="s">
        <v>63</v>
      </c>
      <c r="AA3" s="360"/>
      <c r="AB3" s="361" t="s">
        <v>374</v>
      </c>
      <c r="AC3" s="361" t="s">
        <v>375</v>
      </c>
    </row>
    <row r="4" spans="1:29" ht="27" customHeight="1">
      <c r="A4" s="394"/>
      <c r="B4" s="395"/>
      <c r="C4" s="200" t="s">
        <v>371</v>
      </c>
      <c r="D4" s="45" t="s">
        <v>49</v>
      </c>
      <c r="E4" s="46" t="s">
        <v>50</v>
      </c>
      <c r="F4" s="173" t="s">
        <v>335</v>
      </c>
      <c r="G4" s="174" t="s">
        <v>336</v>
      </c>
      <c r="H4" s="174" t="s">
        <v>337</v>
      </c>
      <c r="I4" s="176" t="s">
        <v>346</v>
      </c>
      <c r="J4" s="390"/>
      <c r="K4" s="379"/>
      <c r="L4" s="199" t="s">
        <v>213</v>
      </c>
      <c r="M4" s="391"/>
      <c r="N4" s="272" t="s">
        <v>50</v>
      </c>
      <c r="O4" s="273" t="s">
        <v>373</v>
      </c>
      <c r="P4" s="274" t="s">
        <v>50</v>
      </c>
      <c r="Q4" s="275" t="s">
        <v>51</v>
      </c>
      <c r="R4" s="276" t="s">
        <v>50</v>
      </c>
      <c r="S4" s="275" t="s">
        <v>51</v>
      </c>
      <c r="T4" s="276" t="s">
        <v>50</v>
      </c>
      <c r="U4" s="275" t="s">
        <v>51</v>
      </c>
      <c r="V4" s="276" t="s">
        <v>50</v>
      </c>
      <c r="W4" s="275" t="s">
        <v>51</v>
      </c>
      <c r="X4" s="276" t="s">
        <v>50</v>
      </c>
      <c r="Y4" s="275" t="s">
        <v>51</v>
      </c>
      <c r="Z4" s="276" t="s">
        <v>50</v>
      </c>
      <c r="AA4" s="275" t="s">
        <v>51</v>
      </c>
      <c r="AB4" s="362"/>
      <c r="AC4" s="362"/>
    </row>
    <row r="5" spans="1:29" ht="27" customHeight="1">
      <c r="A5" s="369" t="str">
        <f>A2&amp;"合計 "</f>
        <v>浜松地区合計 </v>
      </c>
      <c r="B5" s="195">
        <f>A$1</f>
        <v>2020</v>
      </c>
      <c r="C5" s="201">
        <f>IF(SUM(C9,C17,C25,C33,C41,C49,C57,C65,C73,C81,C89)=0,"",SUM(C9,C17,C25,C33,C41,C49,C57,C65,C73,C81,C89))</f>
      </c>
      <c r="D5" s="202">
        <f>IF(SUM(D9,D17,D25,D33,D41,D49,D57,D65,D73,D81,D89)=0,"",SUM(D9,D17,D25,D33,D41,D49,D57,D65,D73,D81,D89))</f>
      </c>
      <c r="E5" s="203">
        <f>IF(SUM(E9,E17,E25,E33,E41,E49,E57,E65,E73,E81,E89)=0,"",SUM(E9,E17,E25,E33,E41,E49,E57,E65,E73,E81,E89))</f>
      </c>
      <c r="F5" s="204">
        <f ca="1">F9+OFFSET(F9,8*1,)+OFFSET(F9,8*2,)+OFFSET(F9,8*3,)+OFFSET(F9,8*4,)+OFFSET(F9,8*5,)+OFFSET(F9,8*6,)+OFFSET(F9,8*7,)+OFFSET(F9,8*8,)+OFFSET(F9,8*9,)+OFFSET(F9,8*10,)</f>
        <v>0</v>
      </c>
      <c r="G5" s="205">
        <f ca="1">G9+OFFSET(G9,8*1,)+OFFSET(G9,8*2,)+OFFSET(G9,8*3,)+OFFSET(G9,8*4,)+OFFSET(G9,8*5,)+OFFSET(G9,8*6,)+OFFSET(G9,8*7,)+OFFSET(G9,8*8,)+OFFSET(G9,8*9,)+OFFSET(G9,8*10,)</f>
        <v>0</v>
      </c>
      <c r="H5" s="205">
        <f ca="1">H9+OFFSET(H9,8*1,)+OFFSET(H9,8*2,)+OFFSET(H9,8*3,)+OFFSET(H9,8*4,)+OFFSET(H9,8*5,)+OFFSET(H9,8*6,)+OFFSET(H9,8*7,)+OFFSET(H9,8*8,)+OFFSET(H9,8*9,)+OFFSET(H9,8*10,)</f>
        <v>0</v>
      </c>
      <c r="I5" s="206">
        <f ca="1">COUNTIF(I9,3)+COUNTIF(OFFSET(I9,8*1,),3)+COUNTIF(OFFSET(I9,8*2,),3)+COUNTIF(OFFSET(I9,8*3,),3)+COUNTIF(OFFSET(I9,8*4,),3)+COUNTIF(OFFSET(I9,8*5,),3)+COUNTIF(OFFSET(I9,8*6,),3)+COUNTIF(OFFSET(I9,8*7,),3)+COUNTIF(OFFSET(I9,8*8,),3)+COUNTIF(OFFSET(I9,8*9,),3)+COUNTIF(OFFSET(I9,8*10,),3)</f>
        <v>0</v>
      </c>
      <c r="J5" s="207">
        <f>COUNTIF(J9:J96,"有")</f>
        <v>9</v>
      </c>
      <c r="K5" s="201">
        <f ca="1">COUNTIF(K9,"はい")+COUNTIF(OFFSET(K9,8*1,),"はい")+COUNTIF(OFFSET(K9,8*2,),"はい")+COUNTIF(OFFSET(K9,8*3,),"はい")+COUNTIF(OFFSET(K9,8*4,),"はい")+COUNTIF(OFFSET(K9,8*5,),"はい")+COUNTIF(OFFSET(K9,8*6,),"はい")+COUNTIF(OFFSET(K9,8*7,),"はい")+COUNTIF(OFFSET(K9,8*8,),"はい")+COUNTIF(OFFSET(K9,8*9,),"はい")+COUNTIF(OFFSET(K9,8*10,),"はい")</f>
        <v>0</v>
      </c>
      <c r="L5" s="207"/>
      <c r="M5" s="263">
        <f ca="1">COUNTIF(M9,"ある")+COUNTIF(OFFSET(M9,8*1,),"ある")+COUNTIF(OFFSET(M9,8*2,),"ある")+COUNTIF(OFFSET(M9,8*3,),"ある")+COUNTIF(OFFSET(M9,8*4,),"ある")+COUNTIF(OFFSET(M9,8*5,),"ある")+COUNTIF(OFFSET(M9,8*6,),"ある")+COUNTIF(OFFSET(M9,8*7,),"ある")+COUNTIF(OFFSET(M9,8*8,),"ある")+COUNTIF(OFFSET(M9,8*9,),"ある")+COUNTIF(OFFSET(M9,8*10,),"ある")</f>
        <v>0</v>
      </c>
      <c r="N5" s="209">
        <v>253</v>
      </c>
      <c r="O5" s="203">
        <v>369</v>
      </c>
      <c r="P5" s="208">
        <f>IF(SUM(P9,P17,P25,P33,P41,P49,P57,P65,P73,P81,P89)=0,"",SUM(P9,P17,P25,P33,P41,P49,P57,P65,P73,P81,P89))</f>
      </c>
      <c r="Q5" s="210">
        <f aca="true" t="shared" si="0" ref="Q5:AA5">IF(SUM(Q9,Q17,Q25,Q33,Q41,Q49,Q57,Q65,Q73,Q81,Q89)=0,"",SUM(Q9,Q17,Q25,Q33,Q41,Q49,Q57,Q65,Q73,Q81,Q89))</f>
      </c>
      <c r="R5" s="202">
        <f t="shared" si="0"/>
      </c>
      <c r="S5" s="210">
        <f t="shared" si="0"/>
      </c>
      <c r="T5" s="202">
        <f t="shared" si="0"/>
      </c>
      <c r="U5" s="210">
        <f t="shared" si="0"/>
      </c>
      <c r="V5" s="202">
        <f t="shared" si="0"/>
      </c>
      <c r="W5" s="210">
        <f t="shared" si="0"/>
      </c>
      <c r="X5" s="202">
        <f t="shared" si="0"/>
      </c>
      <c r="Y5" s="210">
        <f t="shared" si="0"/>
      </c>
      <c r="Z5" s="202">
        <f t="shared" si="0"/>
      </c>
      <c r="AA5" s="211">
        <f t="shared" si="0"/>
      </c>
      <c r="AB5" s="167"/>
      <c r="AC5" s="167"/>
    </row>
    <row r="6" spans="1:29" ht="27" customHeight="1">
      <c r="A6" s="370"/>
      <c r="B6" s="195">
        <f>A$1-1</f>
        <v>2019</v>
      </c>
      <c r="C6" s="201">
        <f>IF(SUM(C11,C19,C27,C35,C43,C51,C59,C67,C75,C83,C91)=0,"",SUM(C11,C19,C27,C35,C43,C51,C59,C67,C75,C83,C91))</f>
        <v>475</v>
      </c>
      <c r="D6" s="202">
        <f>IF(SUM(D11,D19,D27,D35,D43,D51,D59,D67,D75,D83,D91)=0,"",SUM(D11,D19,D27,D35,D43,D51,D59,D67,D75,D83,D91))</f>
        <v>107</v>
      </c>
      <c r="E6" s="203">
        <f>IF(SUM(E11,E19,E27,E35,E43,E51,E59,E67,E75,E83,E91)=0,"",SUM(E11,E19,E27,E35,E43,E51,E59,E67,E75,E83,E91))</f>
        <v>104</v>
      </c>
      <c r="F6" s="204">
        <f ca="1">F11+OFFSET(F11,8*1,)+OFFSET(F11,8*2,)+OFFSET(F11,8*3,)+OFFSET(F11,8*4,)+OFFSET(F11,8*5,)+OFFSET(F11,8*6,)+OFFSET(F11,8*7,)+OFFSET(F11,8*8,)+OFFSET(F11,8*9,)+OFFSET(F11,8*10,)</f>
        <v>7</v>
      </c>
      <c r="G6" s="212">
        <f ca="1">G11+OFFSET(G11,8*1,)+OFFSET(G11,8*2,)+OFFSET(G11,8*3,)+OFFSET(G11,8*4,)+OFFSET(G11,8*5,)+OFFSET(G11,8*6,)+OFFSET(G11,8*7,)+OFFSET(G11,8*8,)+OFFSET(G11,8*9,)+OFFSET(G11,8*10,)</f>
        <v>21</v>
      </c>
      <c r="H6" s="212">
        <f ca="1">H11+OFFSET(H11,8*1,)+OFFSET(H11,8*2,)+OFFSET(H11,8*3,)+OFFSET(H11,8*4,)+OFFSET(H11,8*5,)+OFFSET(H11,8*6,)+OFFSET(H11,8*7,)+OFFSET(H11,8*8,)+OFFSET(H11,8*9,)+OFFSET(H11,8*10,)</f>
        <v>16</v>
      </c>
      <c r="I6" s="213">
        <f ca="1">COUNTIF(I11,3)+COUNTIF(OFFSET(I11,8*1,),3)+COUNTIF(OFFSET(I11,8*2,),3)+COUNTIF(OFFSET(I11,8*3,),3)+COUNTIF(OFFSET(I11,8*4,),3)+COUNTIF(OFFSET(I11,8*5,),3)+COUNTIF(OFFSET(I11,8*6,),3)+COUNTIF(OFFSET(I11,8*7,),3)+COUNTIF(OFFSET(I11,8*8,),3)+COUNTIF(OFFSET(I11,8*9,),3)+COUNTIF(OFFSET(I11,8*10,),3)</f>
        <v>2</v>
      </c>
      <c r="J6" s="214"/>
      <c r="K6" s="201">
        <f ca="1">COUNTIF(K11,"はい")+COUNTIF(OFFSET(K11,8*1,),"はい")+COUNTIF(OFFSET(K11,8*2,),"はい")+COUNTIF(OFFSET(K11,8*3,),"はい")+COUNTIF(OFFSET(K11,8*4,),"はい")+COUNTIF(OFFSET(K11,8*5,),"はい")+COUNTIF(OFFSET(K11,8*6,),"はい")+COUNTIF(OFFSET(K11,8*7,),"はい")+COUNTIF(OFFSET(K11,8*8,),"はい")+COUNTIF(OFFSET(K11,8*9,),"はい")+COUNTIF(OFFSET(K11,8*10,),"はい")</f>
        <v>2</v>
      </c>
      <c r="L6" s="207"/>
      <c r="M6" s="263">
        <f ca="1">COUNTIF(M11,"ある")+COUNTIF(OFFSET(M11,8*1,),"ある")+COUNTIF(OFFSET(M11,8*2,),"ある")+COUNTIF(OFFSET(M11,8*3,),"ある")+COUNTIF(OFFSET(M11,8*4,),"ある")+COUNTIF(OFFSET(M11,8*5,),"ある")+COUNTIF(OFFSET(M11,8*6,),"ある")+COUNTIF(OFFSET(M11,8*7,),"ある")+COUNTIF(OFFSET(M11,8*8,),"ある")+COUNTIF(OFFSET(M11,8*9,),"ある")+COUNTIF(OFFSET(M11,8*10,),"ある")</f>
        <v>7</v>
      </c>
      <c r="N6" s="209">
        <v>252</v>
      </c>
      <c r="O6" s="203">
        <v>352</v>
      </c>
      <c r="P6" s="208">
        <f aca="true" t="shared" si="1" ref="P6:AA6">IF(SUM(P11,P19,P27,P35,P43,P51,P59,P67,P75,P83,P91)=0,"",SUM(P11,P19,P27,P35,P43,P51,P59,P67,P75,P83,P91))</f>
        <v>104</v>
      </c>
      <c r="Q6" s="210">
        <f t="shared" si="1"/>
        <v>264</v>
      </c>
      <c r="R6" s="202">
        <f t="shared" si="1"/>
        <v>26</v>
      </c>
      <c r="S6" s="210">
        <f t="shared" si="1"/>
        <v>32</v>
      </c>
      <c r="T6" s="202">
        <f t="shared" si="1"/>
        <v>31</v>
      </c>
      <c r="U6" s="210">
        <f t="shared" si="1"/>
        <v>80</v>
      </c>
      <c r="V6" s="202">
        <f t="shared" si="1"/>
        <v>20</v>
      </c>
      <c r="W6" s="210">
        <f t="shared" si="1"/>
        <v>70</v>
      </c>
      <c r="X6" s="202">
        <f t="shared" si="1"/>
        <v>16</v>
      </c>
      <c r="Y6" s="210">
        <f t="shared" si="1"/>
        <v>34</v>
      </c>
      <c r="Z6" s="202">
        <f t="shared" si="1"/>
        <v>11</v>
      </c>
      <c r="AA6" s="211">
        <f t="shared" si="1"/>
        <v>48</v>
      </c>
      <c r="AB6" s="168"/>
      <c r="AC6" s="168"/>
    </row>
    <row r="7" spans="1:29" ht="27" customHeight="1">
      <c r="A7" s="370"/>
      <c r="B7" s="195">
        <f>A$1-2</f>
        <v>2018</v>
      </c>
      <c r="C7" s="201">
        <f aca="true" t="shared" si="2" ref="C7:E8">IF(SUM(C13,C21,C29,C37,C45,C53,C61,C69,C77,C85,C93)=0,"",SUM(C13,C21,C29,C37,C45,C53,C61,C69,C77,C85,C93))</f>
        <v>548</v>
      </c>
      <c r="D7" s="202">
        <f t="shared" si="2"/>
        <v>132</v>
      </c>
      <c r="E7" s="203">
        <f t="shared" si="2"/>
        <v>121</v>
      </c>
      <c r="F7" s="204">
        <f aca="true" ca="1" t="shared" si="3" ref="F7:H8">F13+OFFSET(F13,8*1,)+OFFSET(F13,8*2,)+OFFSET(F13,8*3,)+OFFSET(F13,8*4,)+OFFSET(F13,8*5,)+OFFSET(F13,8*6,)+OFFSET(F13,8*7,)+OFFSET(F13,8*8,)+OFFSET(F13,8*9,)+OFFSET(F13,8*10,)</f>
        <v>7</v>
      </c>
      <c r="G7" s="212">
        <f ca="1" t="shared" si="3"/>
        <v>20</v>
      </c>
      <c r="H7" s="212">
        <f ca="1" t="shared" si="3"/>
        <v>15</v>
      </c>
      <c r="I7" s="213">
        <f ca="1">COUNTIF(I13,3)+COUNTIF(OFFSET(I13,8*1,),3)+COUNTIF(OFFSET(I13,8*2,),3)+COUNTIF(OFFSET(I13,8*3,),3)+COUNTIF(OFFSET(I13,8*4,),3)+COUNTIF(OFFSET(I13,8*5,),3)+COUNTIF(OFFSET(I13,8*6,),3)+COUNTIF(OFFSET(I13,8*7,),3)+COUNTIF(OFFSET(I13,8*8,),3)+COUNTIF(OFFSET(I13,8*9,),3)+COUNTIF(OFFSET(I13,8*10,),3)</f>
        <v>0</v>
      </c>
      <c r="J7" s="214"/>
      <c r="K7" s="201">
        <f ca="1">COUNTIF(K13,"はい")+COUNTIF(OFFSET(K13,8*1,),"はい")+COUNTIF(OFFSET(K13,8*2,),"はい")+COUNTIF(OFFSET(K13,8*3,),"はい")+COUNTIF(OFFSET(K13,8*4,),"はい")+COUNTIF(OFFSET(K13,8*5,),"はい")+COUNTIF(OFFSET(K13,8*6,),"はい")+COUNTIF(OFFSET(K13,8*7,),"はい")+COUNTIF(OFFSET(K13,8*8,),"はい")+COUNTIF(OFFSET(K13,8*9,),"はい")+COUNTIF(OFFSET(K13,8*10,),"はい")</f>
        <v>1</v>
      </c>
      <c r="L7" s="207"/>
      <c r="M7" s="263">
        <f ca="1">COUNTIF(M13,"ある")+COUNTIF(OFFSET(M13,8*1,),"ある")+COUNTIF(OFFSET(M13,8*2,),"ある")+COUNTIF(OFFSET(M13,8*3,),"ある")+COUNTIF(OFFSET(M13,8*4,),"ある")+COUNTIF(OFFSET(M13,8*5,),"ある")+COUNTIF(OFFSET(M13,8*6,),"ある")+COUNTIF(OFFSET(M13,8*7,),"ある")+COUNTIF(OFFSET(M13,8*8,),"ある")+COUNTIF(OFFSET(M13,8*9,),"ある")+COUNTIF(OFFSET(M13,8*10,),"ある")</f>
        <v>7</v>
      </c>
      <c r="N7" s="209">
        <v>250</v>
      </c>
      <c r="O7" s="203">
        <v>332</v>
      </c>
      <c r="P7" s="208">
        <f>IF(SUM(P13,P21,P29,P37,P45,P53,P61,P69,P77,P85,P93)=0,"",SUM(P13,P21,P29,P37,P45,P53,P61,P69,P77,P85,P93))</f>
        <v>120</v>
      </c>
      <c r="Q7" s="210">
        <f>IF(SUM(Q13,Q21,Q29,Q37,Q45,Q53,Q61,Q69,Q77,Q85,Q93)=0,"",SUM(Q13,Q21,Q29,Q37,Q45,Q53,Q61,Q69,Q77,Q85,Q93))</f>
        <v>294</v>
      </c>
      <c r="R7" s="202">
        <f aca="true" t="shared" si="4" ref="R7:AA8">IF(SUM(R13,R21,R29,R37,R45,R53,R61,R69,R77,R85,R93)=0,"",SUM(R13,R21,R29,R37,R45,R53,R61,R69,R77,R85,R93))</f>
        <v>28</v>
      </c>
      <c r="S7" s="210">
        <f t="shared" si="4"/>
        <v>46</v>
      </c>
      <c r="T7" s="202">
        <f t="shared" si="4"/>
        <v>33</v>
      </c>
      <c r="U7" s="210">
        <f t="shared" si="4"/>
        <v>83</v>
      </c>
      <c r="V7" s="202">
        <f t="shared" si="4"/>
        <v>33</v>
      </c>
      <c r="W7" s="210">
        <f t="shared" si="4"/>
        <v>80</v>
      </c>
      <c r="X7" s="202">
        <f t="shared" si="4"/>
        <v>13</v>
      </c>
      <c r="Y7" s="210">
        <f t="shared" si="4"/>
        <v>34</v>
      </c>
      <c r="Z7" s="202">
        <f t="shared" si="4"/>
        <v>13</v>
      </c>
      <c r="AA7" s="211">
        <f t="shared" si="4"/>
        <v>51</v>
      </c>
      <c r="AB7" s="168"/>
      <c r="AC7" s="168"/>
    </row>
    <row r="8" spans="1:29" ht="27" customHeight="1">
      <c r="A8" s="371"/>
      <c r="B8" s="195">
        <f>A$1-3</f>
        <v>2017</v>
      </c>
      <c r="C8" s="201">
        <f t="shared" si="2"/>
        <v>485</v>
      </c>
      <c r="D8" s="215">
        <f t="shared" si="2"/>
        <v>134</v>
      </c>
      <c r="E8" s="203">
        <f t="shared" si="2"/>
        <v>124</v>
      </c>
      <c r="F8" s="204">
        <f ca="1" t="shared" si="3"/>
        <v>5</v>
      </c>
      <c r="G8" s="212">
        <f ca="1" t="shared" si="3"/>
        <v>17</v>
      </c>
      <c r="H8" s="212">
        <f ca="1" t="shared" si="3"/>
        <v>14</v>
      </c>
      <c r="I8" s="213">
        <f ca="1">COUNTIF(I14,3)+COUNTIF(OFFSET(I14,8*1,),3)+COUNTIF(OFFSET(I14,8*2,),3)+COUNTIF(OFFSET(I14,8*3,),3)+COUNTIF(OFFSET(I14,8*4,),3)+COUNTIF(OFFSET(I14,8*5,),3)+COUNTIF(OFFSET(I14,8*6,),3)+COUNTIF(OFFSET(I14,8*7,),3)+COUNTIF(OFFSET(I14,8*8,),3)+COUNTIF(OFFSET(I14,8*9,),3)+COUNTIF(OFFSET(I14,8*10,),3)</f>
        <v>1</v>
      </c>
      <c r="J8" s="214"/>
      <c r="K8" s="201">
        <f ca="1">COUNTIF(K14,"はい")+COUNTIF(OFFSET(K14,8*1,),"はい")+COUNTIF(OFFSET(K14,8*2,),"はい")+COUNTIF(OFFSET(K14,8*3,),"はい")+COUNTIF(OFFSET(K14,8*4,),"はい")+COUNTIF(OFFSET(K14,8*5,),"はい")+COUNTIF(OFFSET(K14,8*6,),"はい")+COUNTIF(OFFSET(K14,8*7,),"はい")+COUNTIF(OFFSET(K14,8*8,),"はい")+COUNTIF(OFFSET(K14,8*9,),"はい")+COUNTIF(OFFSET(K14,8*10,),"はい")</f>
        <v>1</v>
      </c>
      <c r="L8" s="207"/>
      <c r="M8" s="263">
        <f ca="1">COUNTIF(M14,"ある")+COUNTIF(OFFSET(M14,8*1,),"ある")+COUNTIF(OFFSET(M14,8*2,),"ある")+COUNTIF(OFFSET(M14,8*3,),"ある")+COUNTIF(OFFSET(M14,8*4,),"ある")+COUNTIF(OFFSET(M14,8*5,),"ある")+COUNTIF(OFFSET(M14,8*6,),"ある")+COUNTIF(OFFSET(M14,8*7,),"ある")+COUNTIF(OFFSET(M14,8*8,),"ある")+COUNTIF(OFFSET(M14,8*9,),"ある")+COUNTIF(OFFSET(M14,8*10,),"ある")</f>
        <v>5</v>
      </c>
      <c r="N8" s="209"/>
      <c r="O8" s="203"/>
      <c r="P8" s="208">
        <f>IF(SUM(P14,P22,P30,P38,P46,P54,P62,P70,P78,P86,P94)=0,"",SUM(P14,P22,P30,P38,P46,P54,P62,P70,P78,P86,P94))</f>
        <v>122</v>
      </c>
      <c r="Q8" s="210">
        <f>IF(SUM(Q14,Q22,Q30,Q38,Q46,Q54,Q62,Q70,Q78,Q86,Q94)=0,"",SUM(Q14,Q22,Q30,Q38,Q46,Q54,Q62,Q70,Q78,Q86,Q94))</f>
        <v>305</v>
      </c>
      <c r="R8" s="202">
        <f>IF(SUM(R14,R22,R30,R38,R46,R54,R62,R70,R78,R86,R94)=0,"",SUM(R14,R22,R30,R38,R46,R54,R62,R70,R78,R86,R94))</f>
        <v>25</v>
      </c>
      <c r="S8" s="210">
        <f t="shared" si="4"/>
        <v>50</v>
      </c>
      <c r="T8" s="202">
        <f t="shared" si="4"/>
        <v>38</v>
      </c>
      <c r="U8" s="210">
        <f t="shared" si="4"/>
        <v>79</v>
      </c>
      <c r="V8" s="202">
        <f t="shared" si="4"/>
        <v>32</v>
      </c>
      <c r="W8" s="210">
        <f t="shared" si="4"/>
        <v>83</v>
      </c>
      <c r="X8" s="202">
        <f t="shared" si="4"/>
        <v>15</v>
      </c>
      <c r="Y8" s="210">
        <f t="shared" si="4"/>
        <v>40</v>
      </c>
      <c r="Z8" s="202">
        <f t="shared" si="4"/>
        <v>12</v>
      </c>
      <c r="AA8" s="211">
        <f t="shared" si="4"/>
        <v>53</v>
      </c>
      <c r="AB8" s="168"/>
      <c r="AC8" s="168"/>
    </row>
    <row r="9" spans="1:29" ht="27" customHeight="1">
      <c r="A9" s="366" t="str">
        <f>VLOOKUP($A$2,$B$108:$S$122,3,FALSE)</f>
        <v>浜松第1団</v>
      </c>
      <c r="B9" s="195">
        <f>B$5</f>
        <v>2020</v>
      </c>
      <c r="C9" s="201">
        <f>SUM(D9:E9,Q9)</f>
        <v>0</v>
      </c>
      <c r="D9" s="217"/>
      <c r="E9" s="340">
        <f>P9</f>
        <v>0</v>
      </c>
      <c r="F9" s="219"/>
      <c r="G9" s="220"/>
      <c r="H9" s="220"/>
      <c r="I9" s="221"/>
      <c r="J9" s="222"/>
      <c r="K9" s="223"/>
      <c r="L9" s="222"/>
      <c r="M9" s="222"/>
      <c r="N9" s="270">
        <v>16</v>
      </c>
      <c r="O9" s="271">
        <v>35</v>
      </c>
      <c r="P9" s="208">
        <f>R9+T9+V9+X9+Z9</f>
        <v>0</v>
      </c>
      <c r="Q9" s="210">
        <f>S9+U9+W9+Y9+AA9</f>
        <v>0</v>
      </c>
      <c r="R9" s="224"/>
      <c r="S9" s="225"/>
      <c r="T9" s="224"/>
      <c r="U9" s="225"/>
      <c r="V9" s="224"/>
      <c r="W9" s="225"/>
      <c r="X9" s="224"/>
      <c r="Y9" s="225"/>
      <c r="Z9" s="224"/>
      <c r="AA9" s="226"/>
      <c r="AB9" s="375"/>
      <c r="AC9" s="375"/>
    </row>
    <row r="10" spans="1:29" ht="27" customHeight="1">
      <c r="A10" s="367"/>
      <c r="B10" s="196" t="s">
        <v>334</v>
      </c>
      <c r="C10" s="329">
        <f>IF(C$5="","",C9/C$5)</f>
      </c>
      <c r="D10" s="330">
        <f>IF(D$5="","",D9/D$5)</f>
      </c>
      <c r="E10" s="331">
        <f>IF(E$5="","",E9/E$5)</f>
      </c>
      <c r="F10" s="332"/>
      <c r="G10" s="333"/>
      <c r="H10" s="333"/>
      <c r="I10" s="334"/>
      <c r="J10" s="335"/>
      <c r="K10" s="336"/>
      <c r="L10" s="337"/>
      <c r="M10" s="338"/>
      <c r="N10" s="277">
        <f>IF(P9=0,"",P9/N9)</f>
      </c>
      <c r="O10" s="278">
        <f>IF(Q9=0,"",Q9/O9)</f>
      </c>
      <c r="P10" s="269">
        <f aca="true" t="shared" si="5" ref="P10:AA10">IF(P$5="","",P9/P$5)</f>
      </c>
      <c r="Q10" s="236">
        <f t="shared" si="5"/>
      </c>
      <c r="R10" s="330">
        <f t="shared" si="5"/>
      </c>
      <c r="S10" s="236">
        <f t="shared" si="5"/>
      </c>
      <c r="T10" s="330">
        <f t="shared" si="5"/>
      </c>
      <c r="U10" s="236">
        <f t="shared" si="5"/>
      </c>
      <c r="V10" s="330">
        <f t="shared" si="5"/>
      </c>
      <c r="W10" s="236">
        <f t="shared" si="5"/>
      </c>
      <c r="X10" s="330">
        <f t="shared" si="5"/>
      </c>
      <c r="Y10" s="236">
        <f t="shared" si="5"/>
      </c>
      <c r="Z10" s="330">
        <f t="shared" si="5"/>
      </c>
      <c r="AA10" s="339">
        <f t="shared" si="5"/>
      </c>
      <c r="AB10" s="381"/>
      <c r="AC10" s="376"/>
    </row>
    <row r="11" spans="1:29" ht="27" customHeight="1">
      <c r="A11" s="367"/>
      <c r="B11" s="195">
        <f>B$6</f>
        <v>2019</v>
      </c>
      <c r="C11" s="201">
        <v>39</v>
      </c>
      <c r="D11" s="253">
        <v>6</v>
      </c>
      <c r="E11" s="340">
        <v>8</v>
      </c>
      <c r="F11" s="204">
        <v>1</v>
      </c>
      <c r="G11" s="205">
        <v>1</v>
      </c>
      <c r="H11" s="205">
        <v>0</v>
      </c>
      <c r="I11" s="206">
        <v>3</v>
      </c>
      <c r="J11" s="207" t="s">
        <v>212</v>
      </c>
      <c r="K11" s="254" t="s">
        <v>359</v>
      </c>
      <c r="L11" s="207"/>
      <c r="M11" s="207" t="s">
        <v>360</v>
      </c>
      <c r="N11" s="270">
        <v>15</v>
      </c>
      <c r="O11" s="271">
        <v>33</v>
      </c>
      <c r="P11" s="208">
        <f>R11+T11+V11+X11+Z11</f>
        <v>8</v>
      </c>
      <c r="Q11" s="210">
        <f>S11+U11+W11+Y11+AA11</f>
        <v>25</v>
      </c>
      <c r="R11" s="202">
        <v>3</v>
      </c>
      <c r="S11" s="210">
        <v>1</v>
      </c>
      <c r="T11" s="202">
        <v>2</v>
      </c>
      <c r="U11" s="210">
        <v>3</v>
      </c>
      <c r="V11" s="202">
        <v>2</v>
      </c>
      <c r="W11" s="210">
        <v>8</v>
      </c>
      <c r="X11" s="202">
        <v>1</v>
      </c>
      <c r="Y11" s="210">
        <v>5</v>
      </c>
      <c r="Z11" s="202">
        <v>0</v>
      </c>
      <c r="AA11" s="211">
        <v>8</v>
      </c>
      <c r="AB11" s="357" t="s">
        <v>361</v>
      </c>
      <c r="AC11" s="357" t="s">
        <v>382</v>
      </c>
    </row>
    <row r="12" spans="1:29" ht="27" customHeight="1">
      <c r="A12" s="367"/>
      <c r="B12" s="196" t="s">
        <v>334</v>
      </c>
      <c r="C12" s="341">
        <f>IF(C$6="","",C11/C$6)</f>
        <v>0.08210526315789474</v>
      </c>
      <c r="D12" s="330">
        <f>IF(D$6="","",D11/D$6)</f>
        <v>0.056074766355140186</v>
      </c>
      <c r="E12" s="342">
        <f>IF(E$6="","",E11/E$6)</f>
        <v>0.07692307692307693</v>
      </c>
      <c r="F12" s="332"/>
      <c r="G12" s="333"/>
      <c r="H12" s="333"/>
      <c r="I12" s="334"/>
      <c r="J12" s="343"/>
      <c r="K12" s="336"/>
      <c r="L12" s="337"/>
      <c r="M12" s="344"/>
      <c r="N12" s="277">
        <f>IF(P11=0,"",P11/N11)</f>
        <v>0.5333333333333333</v>
      </c>
      <c r="O12" s="278">
        <f>IF(Q11=0,"",Q11/O11)</f>
        <v>0.7575757575757576</v>
      </c>
      <c r="P12" s="269">
        <f>IF(P$6="","",P11/P$6)</f>
        <v>0.07692307692307693</v>
      </c>
      <c r="Q12" s="236">
        <f aca="true" t="shared" si="6" ref="Q12:AA12">IF(Q$6="","",Q11/Q$6)</f>
        <v>0.0946969696969697</v>
      </c>
      <c r="R12" s="330">
        <f t="shared" si="6"/>
        <v>0.11538461538461539</v>
      </c>
      <c r="S12" s="236">
        <f t="shared" si="6"/>
        <v>0.03125</v>
      </c>
      <c r="T12" s="330">
        <f t="shared" si="6"/>
        <v>0.06451612903225806</v>
      </c>
      <c r="U12" s="236">
        <f t="shared" si="6"/>
        <v>0.0375</v>
      </c>
      <c r="V12" s="330">
        <f t="shared" si="6"/>
        <v>0.1</v>
      </c>
      <c r="W12" s="236">
        <f t="shared" si="6"/>
        <v>0.11428571428571428</v>
      </c>
      <c r="X12" s="330">
        <f t="shared" si="6"/>
        <v>0.0625</v>
      </c>
      <c r="Y12" s="236">
        <f t="shared" si="6"/>
        <v>0.14705882352941177</v>
      </c>
      <c r="Z12" s="330">
        <f t="shared" si="6"/>
        <v>0</v>
      </c>
      <c r="AA12" s="339">
        <f t="shared" si="6"/>
        <v>0.16666666666666666</v>
      </c>
      <c r="AB12" s="364"/>
      <c r="AC12" s="358"/>
    </row>
    <row r="13" spans="1:29" ht="27" customHeight="1">
      <c r="A13" s="367"/>
      <c r="B13" s="195">
        <f>A$1-2</f>
        <v>2018</v>
      </c>
      <c r="C13" s="201">
        <v>42</v>
      </c>
      <c r="D13" s="253">
        <v>7</v>
      </c>
      <c r="E13" s="340">
        <v>8</v>
      </c>
      <c r="F13" s="204">
        <v>1</v>
      </c>
      <c r="G13" s="205">
        <v>1</v>
      </c>
      <c r="H13" s="205">
        <v>0</v>
      </c>
      <c r="I13" s="206"/>
      <c r="J13" s="207" t="s">
        <v>212</v>
      </c>
      <c r="K13" s="254" t="s">
        <v>359</v>
      </c>
      <c r="L13" s="207"/>
      <c r="M13" s="207" t="s">
        <v>360</v>
      </c>
      <c r="N13" s="270">
        <v>15</v>
      </c>
      <c r="O13" s="271">
        <v>32</v>
      </c>
      <c r="P13" s="208">
        <f>R13+T13+V13+X13+Z13</f>
        <v>8</v>
      </c>
      <c r="Q13" s="210">
        <f>S13+U13+W13+Y13+AA13</f>
        <v>26</v>
      </c>
      <c r="R13" s="202">
        <v>3</v>
      </c>
      <c r="S13" s="210">
        <v>3</v>
      </c>
      <c r="T13" s="202">
        <v>2</v>
      </c>
      <c r="U13" s="210">
        <v>5</v>
      </c>
      <c r="V13" s="202">
        <v>2</v>
      </c>
      <c r="W13" s="210">
        <v>5</v>
      </c>
      <c r="X13" s="202">
        <v>1</v>
      </c>
      <c r="Y13" s="210">
        <v>4</v>
      </c>
      <c r="Z13" s="202">
        <v>0</v>
      </c>
      <c r="AA13" s="211">
        <v>9</v>
      </c>
      <c r="AB13" s="178"/>
      <c r="AC13" s="193"/>
    </row>
    <row r="14" spans="1:29" ht="27" customHeight="1">
      <c r="A14" s="367"/>
      <c r="B14" s="195">
        <f>A$1-3</f>
        <v>2017</v>
      </c>
      <c r="C14" s="201">
        <v>46</v>
      </c>
      <c r="D14" s="253">
        <v>7</v>
      </c>
      <c r="E14" s="340">
        <v>8</v>
      </c>
      <c r="F14" s="204">
        <v>1</v>
      </c>
      <c r="G14" s="205">
        <v>1</v>
      </c>
      <c r="H14" s="205">
        <v>0</v>
      </c>
      <c r="I14" s="206"/>
      <c r="J14" s="207"/>
      <c r="K14" s="254" t="s">
        <v>359</v>
      </c>
      <c r="L14" s="207"/>
      <c r="M14" s="207" t="s">
        <v>360</v>
      </c>
      <c r="N14" s="270"/>
      <c r="O14" s="271"/>
      <c r="P14" s="208">
        <f>R14+T14+V14+X14+Z14</f>
        <v>8</v>
      </c>
      <c r="Q14" s="210">
        <f>S14+U14+W14+Y14+AA14</f>
        <v>31</v>
      </c>
      <c r="R14" s="202">
        <v>2</v>
      </c>
      <c r="S14" s="210">
        <v>6</v>
      </c>
      <c r="T14" s="202">
        <v>3</v>
      </c>
      <c r="U14" s="210">
        <v>5</v>
      </c>
      <c r="V14" s="202">
        <v>2</v>
      </c>
      <c r="W14" s="210">
        <v>7</v>
      </c>
      <c r="X14" s="202">
        <v>1</v>
      </c>
      <c r="Y14" s="210">
        <v>7</v>
      </c>
      <c r="Z14" s="202">
        <v>0</v>
      </c>
      <c r="AA14" s="211">
        <v>6</v>
      </c>
      <c r="AB14" s="178" t="s">
        <v>361</v>
      </c>
      <c r="AC14" s="180"/>
    </row>
    <row r="15" spans="1:29" ht="27" customHeight="1" hidden="1">
      <c r="A15" s="367"/>
      <c r="B15" s="195">
        <f>A$1-4</f>
        <v>2016</v>
      </c>
      <c r="C15" s="201"/>
      <c r="D15" s="253"/>
      <c r="E15" s="206"/>
      <c r="F15" s="204"/>
      <c r="G15" s="205"/>
      <c r="H15" s="205"/>
      <c r="I15" s="206"/>
      <c r="J15" s="254"/>
      <c r="K15" s="254"/>
      <c r="L15" s="207"/>
      <c r="M15" s="266"/>
      <c r="N15" s="270"/>
      <c r="O15" s="271"/>
      <c r="P15" s="208"/>
      <c r="Q15" s="210"/>
      <c r="R15" s="202"/>
      <c r="S15" s="210"/>
      <c r="T15" s="202"/>
      <c r="U15" s="210"/>
      <c r="V15" s="202"/>
      <c r="W15" s="210"/>
      <c r="X15" s="202"/>
      <c r="Y15" s="210"/>
      <c r="Z15" s="202"/>
      <c r="AA15" s="211"/>
      <c r="AB15" s="180"/>
      <c r="AC15" s="180"/>
    </row>
    <row r="16" spans="1:29" ht="27" customHeight="1" hidden="1">
      <c r="A16" s="368"/>
      <c r="B16" s="195">
        <f>A$1-5</f>
        <v>2015</v>
      </c>
      <c r="C16" s="201" t="s">
        <v>358</v>
      </c>
      <c r="D16" s="253" t="s">
        <v>358</v>
      </c>
      <c r="E16" s="206" t="s">
        <v>358</v>
      </c>
      <c r="F16" s="204"/>
      <c r="G16" s="205"/>
      <c r="H16" s="205"/>
      <c r="I16" s="206"/>
      <c r="J16" s="254"/>
      <c r="K16" s="254"/>
      <c r="L16" s="207"/>
      <c r="M16" s="266"/>
      <c r="N16" s="270"/>
      <c r="O16" s="271"/>
      <c r="P16" s="208" t="s">
        <v>358</v>
      </c>
      <c r="Q16" s="210" t="s">
        <v>358</v>
      </c>
      <c r="R16" s="202" t="s">
        <v>358</v>
      </c>
      <c r="S16" s="210" t="s">
        <v>358</v>
      </c>
      <c r="T16" s="202" t="s">
        <v>358</v>
      </c>
      <c r="U16" s="210" t="s">
        <v>358</v>
      </c>
      <c r="V16" s="202" t="s">
        <v>358</v>
      </c>
      <c r="W16" s="210" t="s">
        <v>358</v>
      </c>
      <c r="X16" s="202" t="s">
        <v>358</v>
      </c>
      <c r="Y16" s="210" t="s">
        <v>358</v>
      </c>
      <c r="Z16" s="202" t="s">
        <v>358</v>
      </c>
      <c r="AA16" s="211" t="s">
        <v>358</v>
      </c>
      <c r="AB16" s="180"/>
      <c r="AC16" s="180"/>
    </row>
    <row r="17" spans="1:29" ht="27" customHeight="1">
      <c r="A17" s="366" t="str">
        <f>VLOOKUP($A$2,$B$108:$S$122,4,FALSE)</f>
        <v>浜松第7団</v>
      </c>
      <c r="B17" s="195">
        <f>B$5</f>
        <v>2020</v>
      </c>
      <c r="C17" s="201">
        <f>SUM(D17:E17,Q17)</f>
        <v>0</v>
      </c>
      <c r="D17" s="217"/>
      <c r="E17" s="340">
        <f>P17</f>
        <v>0</v>
      </c>
      <c r="F17" s="219"/>
      <c r="G17" s="220"/>
      <c r="H17" s="220"/>
      <c r="I17" s="221"/>
      <c r="J17" s="222"/>
      <c r="K17" s="223"/>
      <c r="L17" s="222"/>
      <c r="M17" s="222"/>
      <c r="N17" s="270">
        <v>44</v>
      </c>
      <c r="O17" s="271">
        <v>58</v>
      </c>
      <c r="P17" s="208">
        <f>R17+T17+V17+X17+Z17</f>
        <v>0</v>
      </c>
      <c r="Q17" s="210">
        <f>S17+U17+W17+Y17+AA17</f>
        <v>0</v>
      </c>
      <c r="R17" s="224"/>
      <c r="S17" s="225"/>
      <c r="T17" s="224"/>
      <c r="U17" s="225"/>
      <c r="V17" s="224"/>
      <c r="W17" s="225"/>
      <c r="X17" s="224"/>
      <c r="Y17" s="225"/>
      <c r="Z17" s="224"/>
      <c r="AA17" s="226"/>
      <c r="AB17" s="380"/>
      <c r="AC17" s="380"/>
    </row>
    <row r="18" spans="1:29" ht="27" customHeight="1">
      <c r="A18" s="367"/>
      <c r="B18" s="196" t="s">
        <v>334</v>
      </c>
      <c r="C18" s="329">
        <f>IF(C$5="","",C17/C$5)</f>
      </c>
      <c r="D18" s="330">
        <f>IF(D$5="","",D17/D$5)</f>
      </c>
      <c r="E18" s="331">
        <f>IF(E$5="","",E17/E$5)</f>
      </c>
      <c r="F18" s="332"/>
      <c r="G18" s="333"/>
      <c r="H18" s="333"/>
      <c r="I18" s="334"/>
      <c r="J18" s="335"/>
      <c r="K18" s="336"/>
      <c r="L18" s="337"/>
      <c r="M18" s="338"/>
      <c r="N18" s="277">
        <f>IF(P17=0,"",P17/N17)</f>
      </c>
      <c r="O18" s="278">
        <f>IF(Q17=0,"",Q17/O17)</f>
      </c>
      <c r="P18" s="269">
        <f aca="true" t="shared" si="7" ref="P18:AA18">IF(P$5="","",P17/P$5)</f>
      </c>
      <c r="Q18" s="236">
        <f t="shared" si="7"/>
      </c>
      <c r="R18" s="330">
        <f t="shared" si="7"/>
      </c>
      <c r="S18" s="236">
        <f t="shared" si="7"/>
      </c>
      <c r="T18" s="330">
        <f t="shared" si="7"/>
      </c>
      <c r="U18" s="236">
        <f t="shared" si="7"/>
      </c>
      <c r="V18" s="330">
        <f t="shared" si="7"/>
      </c>
      <c r="W18" s="236">
        <f t="shared" si="7"/>
      </c>
      <c r="X18" s="330">
        <f t="shared" si="7"/>
      </c>
      <c r="Y18" s="236">
        <f t="shared" si="7"/>
      </c>
      <c r="Z18" s="330">
        <f t="shared" si="7"/>
      </c>
      <c r="AA18" s="339">
        <f t="shared" si="7"/>
      </c>
      <c r="AB18" s="381"/>
      <c r="AC18" s="381"/>
    </row>
    <row r="19" spans="1:29" ht="27" customHeight="1">
      <c r="A19" s="367"/>
      <c r="B19" s="195">
        <f>B$6</f>
        <v>2019</v>
      </c>
      <c r="C19" s="201">
        <v>70</v>
      </c>
      <c r="D19" s="253">
        <v>21</v>
      </c>
      <c r="E19" s="340">
        <v>13</v>
      </c>
      <c r="F19" s="204">
        <v>1</v>
      </c>
      <c r="G19" s="205">
        <v>2</v>
      </c>
      <c r="H19" s="205">
        <v>1</v>
      </c>
      <c r="I19" s="206"/>
      <c r="J19" s="207" t="s">
        <v>214</v>
      </c>
      <c r="K19" s="254" t="s">
        <v>362</v>
      </c>
      <c r="L19" s="207"/>
      <c r="M19" s="207" t="s">
        <v>360</v>
      </c>
      <c r="N19" s="270">
        <v>44</v>
      </c>
      <c r="O19" s="271">
        <v>50</v>
      </c>
      <c r="P19" s="208">
        <f>R19+T19+V19+X19+Z19</f>
        <v>13</v>
      </c>
      <c r="Q19" s="210">
        <f>S19+U19+W19+Y19+AA19</f>
        <v>36</v>
      </c>
      <c r="R19" s="202">
        <v>2</v>
      </c>
      <c r="S19" s="210">
        <v>6</v>
      </c>
      <c r="T19" s="202">
        <v>4</v>
      </c>
      <c r="U19" s="210">
        <v>10</v>
      </c>
      <c r="V19" s="202">
        <v>5</v>
      </c>
      <c r="W19" s="210">
        <v>7</v>
      </c>
      <c r="X19" s="202">
        <v>1</v>
      </c>
      <c r="Y19" s="210">
        <v>4</v>
      </c>
      <c r="Z19" s="202">
        <v>1</v>
      </c>
      <c r="AA19" s="211">
        <v>9</v>
      </c>
      <c r="AB19" s="363" t="s">
        <v>383</v>
      </c>
      <c r="AC19" s="363"/>
    </row>
    <row r="20" spans="1:29" ht="27" customHeight="1">
      <c r="A20" s="367"/>
      <c r="B20" s="196" t="s">
        <v>334</v>
      </c>
      <c r="C20" s="341">
        <f>IF(C$6="","",C19/C$6)</f>
        <v>0.14736842105263157</v>
      </c>
      <c r="D20" s="330">
        <f>IF(D$6="","",D19/D$6)</f>
        <v>0.19626168224299065</v>
      </c>
      <c r="E20" s="342">
        <f>IF(E$6="","",E19/E$6)</f>
        <v>0.125</v>
      </c>
      <c r="F20" s="332"/>
      <c r="G20" s="333"/>
      <c r="H20" s="333"/>
      <c r="I20" s="334"/>
      <c r="J20" s="343"/>
      <c r="K20" s="336"/>
      <c r="L20" s="337"/>
      <c r="M20" s="344"/>
      <c r="N20" s="277">
        <f>IF(P19=0,"",P19/N19)</f>
        <v>0.29545454545454547</v>
      </c>
      <c r="O20" s="278">
        <f>IF(Q19=0,"",Q19/O19)</f>
        <v>0.72</v>
      </c>
      <c r="P20" s="269">
        <f aca="true" t="shared" si="8" ref="P20:AA20">IF(P$6="","",P19/P$6)</f>
        <v>0.125</v>
      </c>
      <c r="Q20" s="236">
        <f t="shared" si="8"/>
        <v>0.13636363636363635</v>
      </c>
      <c r="R20" s="330">
        <f t="shared" si="8"/>
        <v>0.07692307692307693</v>
      </c>
      <c r="S20" s="236">
        <f t="shared" si="8"/>
        <v>0.1875</v>
      </c>
      <c r="T20" s="330">
        <f t="shared" si="8"/>
        <v>0.12903225806451613</v>
      </c>
      <c r="U20" s="236">
        <f t="shared" si="8"/>
        <v>0.125</v>
      </c>
      <c r="V20" s="330">
        <f t="shared" si="8"/>
        <v>0.25</v>
      </c>
      <c r="W20" s="236">
        <f t="shared" si="8"/>
        <v>0.1</v>
      </c>
      <c r="X20" s="330">
        <f t="shared" si="8"/>
        <v>0.0625</v>
      </c>
      <c r="Y20" s="236">
        <f t="shared" si="8"/>
        <v>0.11764705882352941</v>
      </c>
      <c r="Z20" s="330">
        <f t="shared" si="8"/>
        <v>0.09090909090909091</v>
      </c>
      <c r="AA20" s="339">
        <f t="shared" si="8"/>
        <v>0.1875</v>
      </c>
      <c r="AB20" s="364"/>
      <c r="AC20" s="364"/>
    </row>
    <row r="21" spans="1:29" ht="27" customHeight="1">
      <c r="A21" s="367"/>
      <c r="B21" s="195">
        <f>A$1-2</f>
        <v>2018</v>
      </c>
      <c r="C21" s="201">
        <v>81</v>
      </c>
      <c r="D21" s="253">
        <v>29</v>
      </c>
      <c r="E21" s="340">
        <v>13</v>
      </c>
      <c r="F21" s="204">
        <v>1</v>
      </c>
      <c r="G21" s="205">
        <v>2</v>
      </c>
      <c r="H21" s="205">
        <v>1</v>
      </c>
      <c r="I21" s="206"/>
      <c r="J21" s="207" t="s">
        <v>214</v>
      </c>
      <c r="K21" s="254" t="s">
        <v>362</v>
      </c>
      <c r="L21" s="207"/>
      <c r="M21" s="207" t="s">
        <v>360</v>
      </c>
      <c r="N21" s="270">
        <v>44</v>
      </c>
      <c r="O21" s="271">
        <v>42</v>
      </c>
      <c r="P21" s="208">
        <f>R21+T21+V21+X21+Z21</f>
        <v>13</v>
      </c>
      <c r="Q21" s="210">
        <f>S21+U21+W21+Y21+AA21</f>
        <v>39</v>
      </c>
      <c r="R21" s="202">
        <v>2</v>
      </c>
      <c r="S21" s="210">
        <v>3</v>
      </c>
      <c r="T21" s="202">
        <v>4</v>
      </c>
      <c r="U21" s="210">
        <v>12</v>
      </c>
      <c r="V21" s="202">
        <v>5</v>
      </c>
      <c r="W21" s="210">
        <v>8</v>
      </c>
      <c r="X21" s="202">
        <v>1</v>
      </c>
      <c r="Y21" s="210">
        <v>7</v>
      </c>
      <c r="Z21" s="202">
        <v>1</v>
      </c>
      <c r="AA21" s="211">
        <v>9</v>
      </c>
      <c r="AB21" s="178"/>
      <c r="AC21" s="193"/>
    </row>
    <row r="22" spans="1:29" ht="27" customHeight="1">
      <c r="A22" s="367"/>
      <c r="B22" s="195">
        <f>A$1-3</f>
        <v>2017</v>
      </c>
      <c r="C22" s="201">
        <v>82</v>
      </c>
      <c r="D22" s="253">
        <v>27</v>
      </c>
      <c r="E22" s="340">
        <v>16</v>
      </c>
      <c r="F22" s="204">
        <v>1</v>
      </c>
      <c r="G22" s="205">
        <v>4</v>
      </c>
      <c r="H22" s="205">
        <v>3</v>
      </c>
      <c r="I22" s="206">
        <v>3</v>
      </c>
      <c r="J22" s="207" t="s">
        <v>214</v>
      </c>
      <c r="K22" s="254" t="s">
        <v>362</v>
      </c>
      <c r="L22" s="207"/>
      <c r="M22" s="207" t="s">
        <v>360</v>
      </c>
      <c r="N22" s="270"/>
      <c r="O22" s="271"/>
      <c r="P22" s="208">
        <f>R22+T22+V22+X22+Z22</f>
        <v>16</v>
      </c>
      <c r="Q22" s="210">
        <f>S22+U22+W22+Y22+AA22</f>
        <v>38</v>
      </c>
      <c r="R22" s="202">
        <v>2</v>
      </c>
      <c r="S22" s="210">
        <v>6</v>
      </c>
      <c r="T22" s="202">
        <v>6</v>
      </c>
      <c r="U22" s="210">
        <v>9</v>
      </c>
      <c r="V22" s="202">
        <v>5</v>
      </c>
      <c r="W22" s="210">
        <v>8</v>
      </c>
      <c r="X22" s="202">
        <v>2</v>
      </c>
      <c r="Y22" s="210">
        <v>6</v>
      </c>
      <c r="Z22" s="202">
        <v>1</v>
      </c>
      <c r="AA22" s="211">
        <v>9</v>
      </c>
      <c r="AB22" s="178" t="s">
        <v>363</v>
      </c>
      <c r="AC22" s="180"/>
    </row>
    <row r="23" spans="1:29" ht="27" customHeight="1" hidden="1">
      <c r="A23" s="367"/>
      <c r="B23" s="195">
        <f>A$1-4</f>
        <v>2016</v>
      </c>
      <c r="C23" s="201"/>
      <c r="D23" s="253"/>
      <c r="E23" s="206"/>
      <c r="F23" s="204"/>
      <c r="G23" s="205"/>
      <c r="H23" s="205"/>
      <c r="I23" s="206"/>
      <c r="J23" s="254"/>
      <c r="K23" s="254"/>
      <c r="L23" s="207"/>
      <c r="M23" s="266"/>
      <c r="N23" s="270"/>
      <c r="O23" s="271"/>
      <c r="P23" s="208"/>
      <c r="Q23" s="210"/>
      <c r="R23" s="202"/>
      <c r="S23" s="210"/>
      <c r="T23" s="202"/>
      <c r="U23" s="210"/>
      <c r="V23" s="202"/>
      <c r="W23" s="210"/>
      <c r="X23" s="202"/>
      <c r="Y23" s="210"/>
      <c r="Z23" s="202"/>
      <c r="AA23" s="211"/>
      <c r="AB23" s="180"/>
      <c r="AC23" s="180"/>
    </row>
    <row r="24" spans="1:29" ht="27" customHeight="1" hidden="1">
      <c r="A24" s="368"/>
      <c r="B24" s="195">
        <f>A$1-5</f>
        <v>2015</v>
      </c>
      <c r="C24" s="201"/>
      <c r="D24" s="253" t="s">
        <v>358</v>
      </c>
      <c r="E24" s="206" t="s">
        <v>358</v>
      </c>
      <c r="F24" s="204"/>
      <c r="G24" s="205"/>
      <c r="H24" s="205"/>
      <c r="I24" s="206"/>
      <c r="J24" s="254"/>
      <c r="K24" s="254"/>
      <c r="L24" s="207"/>
      <c r="M24" s="266"/>
      <c r="N24" s="270"/>
      <c r="O24" s="271"/>
      <c r="P24" s="208" t="s">
        <v>358</v>
      </c>
      <c r="Q24" s="210" t="s">
        <v>358</v>
      </c>
      <c r="R24" s="202" t="s">
        <v>358</v>
      </c>
      <c r="S24" s="210" t="s">
        <v>358</v>
      </c>
      <c r="T24" s="202" t="s">
        <v>358</v>
      </c>
      <c r="U24" s="210" t="s">
        <v>358</v>
      </c>
      <c r="V24" s="202" t="s">
        <v>358</v>
      </c>
      <c r="W24" s="210" t="s">
        <v>358</v>
      </c>
      <c r="X24" s="202" t="s">
        <v>358</v>
      </c>
      <c r="Y24" s="210" t="s">
        <v>358</v>
      </c>
      <c r="Z24" s="202" t="s">
        <v>358</v>
      </c>
      <c r="AA24" s="211" t="s">
        <v>358</v>
      </c>
      <c r="AB24" s="180"/>
      <c r="AC24" s="180"/>
    </row>
    <row r="25" spans="1:29" ht="27" customHeight="1">
      <c r="A25" s="366" t="str">
        <f>VLOOKUP($A$2,$B$108:$S$122,5,FALSE)</f>
        <v>浜松第12団</v>
      </c>
      <c r="B25" s="195">
        <f>B$5</f>
        <v>2020</v>
      </c>
      <c r="C25" s="201">
        <f>SUM(D25:E25,Q25)</f>
        <v>0</v>
      </c>
      <c r="D25" s="217"/>
      <c r="E25" s="340">
        <f>P25</f>
        <v>0</v>
      </c>
      <c r="F25" s="219"/>
      <c r="G25" s="220"/>
      <c r="H25" s="220"/>
      <c r="I25" s="221"/>
      <c r="J25" s="222"/>
      <c r="K25" s="223"/>
      <c r="L25" s="222"/>
      <c r="M25" s="222"/>
      <c r="N25" s="270">
        <v>90</v>
      </c>
      <c r="O25" s="271">
        <v>110</v>
      </c>
      <c r="P25" s="208">
        <f>R25+T25+V25+X25+Z25</f>
        <v>0</v>
      </c>
      <c r="Q25" s="210">
        <f>S25+U25+W25+Y25+AA25</f>
        <v>0</v>
      </c>
      <c r="R25" s="224"/>
      <c r="S25" s="225"/>
      <c r="T25" s="224"/>
      <c r="U25" s="225"/>
      <c r="V25" s="224"/>
      <c r="W25" s="225"/>
      <c r="X25" s="224"/>
      <c r="Y25" s="225"/>
      <c r="Z25" s="224"/>
      <c r="AA25" s="226"/>
      <c r="AB25" s="380"/>
      <c r="AC25" s="380"/>
    </row>
    <row r="26" spans="1:29" ht="27" customHeight="1">
      <c r="A26" s="367"/>
      <c r="B26" s="196" t="s">
        <v>334</v>
      </c>
      <c r="C26" s="329">
        <f>IF(C$5="","",C25/C$5)</f>
      </c>
      <c r="D26" s="330">
        <f>IF(D$5="","",D25/D$5)</f>
      </c>
      <c r="E26" s="331">
        <f>IF(E$5="","",E25/E$5)</f>
      </c>
      <c r="F26" s="332"/>
      <c r="G26" s="333"/>
      <c r="H26" s="333"/>
      <c r="I26" s="334"/>
      <c r="J26" s="335"/>
      <c r="K26" s="336"/>
      <c r="L26" s="337"/>
      <c r="M26" s="338"/>
      <c r="N26" s="277">
        <f>IF(P25=0,"",P25/N25)</f>
      </c>
      <c r="O26" s="278">
        <f>IF(Q25=0,"",Q25/O25)</f>
      </c>
      <c r="P26" s="269">
        <f aca="true" t="shared" si="9" ref="P26:AA26">IF(P$5="","",P25/P$5)</f>
      </c>
      <c r="Q26" s="236">
        <f t="shared" si="9"/>
      </c>
      <c r="R26" s="330">
        <f t="shared" si="9"/>
      </c>
      <c r="S26" s="236">
        <f t="shared" si="9"/>
      </c>
      <c r="T26" s="330">
        <f t="shared" si="9"/>
      </c>
      <c r="U26" s="236">
        <f t="shared" si="9"/>
      </c>
      <c r="V26" s="330">
        <f t="shared" si="9"/>
      </c>
      <c r="W26" s="236">
        <f t="shared" si="9"/>
      </c>
      <c r="X26" s="330">
        <f t="shared" si="9"/>
      </c>
      <c r="Y26" s="236">
        <f t="shared" si="9"/>
      </c>
      <c r="Z26" s="330">
        <f t="shared" si="9"/>
      </c>
      <c r="AA26" s="339">
        <f t="shared" si="9"/>
      </c>
      <c r="AB26" s="381"/>
      <c r="AC26" s="381"/>
    </row>
    <row r="27" spans="1:29" ht="27" customHeight="1">
      <c r="A27" s="367"/>
      <c r="B27" s="195">
        <f>B$6</f>
        <v>2019</v>
      </c>
      <c r="C27" s="201">
        <v>193</v>
      </c>
      <c r="D27" s="253">
        <v>43</v>
      </c>
      <c r="E27" s="340">
        <v>44</v>
      </c>
      <c r="F27" s="204">
        <v>1</v>
      </c>
      <c r="G27" s="205">
        <v>10</v>
      </c>
      <c r="H27" s="205">
        <v>9</v>
      </c>
      <c r="I27" s="206"/>
      <c r="J27" s="207" t="s">
        <v>214</v>
      </c>
      <c r="K27" s="254" t="s">
        <v>362</v>
      </c>
      <c r="L27" s="207"/>
      <c r="M27" s="207" t="s">
        <v>360</v>
      </c>
      <c r="N27" s="270">
        <v>90</v>
      </c>
      <c r="O27" s="271">
        <v>110</v>
      </c>
      <c r="P27" s="208">
        <f>R27+T27+V27+X27+Z27</f>
        <v>44</v>
      </c>
      <c r="Q27" s="210">
        <f>S27+U27+W27+Y27+AA27</f>
        <v>106</v>
      </c>
      <c r="R27" s="202">
        <v>14</v>
      </c>
      <c r="S27" s="210">
        <v>15</v>
      </c>
      <c r="T27" s="202">
        <v>12</v>
      </c>
      <c r="U27" s="210">
        <v>27</v>
      </c>
      <c r="V27" s="202">
        <v>7</v>
      </c>
      <c r="W27" s="210">
        <v>34</v>
      </c>
      <c r="X27" s="202">
        <v>4</v>
      </c>
      <c r="Y27" s="210">
        <v>14</v>
      </c>
      <c r="Z27" s="202">
        <v>7</v>
      </c>
      <c r="AA27" s="211">
        <v>16</v>
      </c>
      <c r="AB27" s="363"/>
      <c r="AC27" s="363"/>
    </row>
    <row r="28" spans="1:29" ht="27" customHeight="1">
      <c r="A28" s="367"/>
      <c r="B28" s="196" t="s">
        <v>334</v>
      </c>
      <c r="C28" s="341">
        <f>IF(C$6="","",C27/C$6)</f>
        <v>0.4063157894736842</v>
      </c>
      <c r="D28" s="330">
        <f>IF(D$6="","",D27/D$6)</f>
        <v>0.40186915887850466</v>
      </c>
      <c r="E28" s="342">
        <f>IF(E$6="","",E27/E$6)</f>
        <v>0.4230769230769231</v>
      </c>
      <c r="F28" s="332"/>
      <c r="G28" s="333"/>
      <c r="H28" s="333"/>
      <c r="I28" s="334"/>
      <c r="J28" s="343"/>
      <c r="K28" s="336"/>
      <c r="L28" s="337"/>
      <c r="M28" s="344"/>
      <c r="N28" s="277">
        <f>IF(P27=0,"",P27/N27)</f>
        <v>0.4888888888888889</v>
      </c>
      <c r="O28" s="278">
        <f>IF(Q27=0,"",Q27/O27)</f>
        <v>0.9636363636363636</v>
      </c>
      <c r="P28" s="269">
        <f aca="true" t="shared" si="10" ref="P28:AA28">IF(P$6="","",P27/P$6)</f>
        <v>0.4230769230769231</v>
      </c>
      <c r="Q28" s="236">
        <f t="shared" si="10"/>
        <v>0.4015151515151515</v>
      </c>
      <c r="R28" s="330">
        <f t="shared" si="10"/>
        <v>0.5384615384615384</v>
      </c>
      <c r="S28" s="236">
        <f t="shared" si="10"/>
        <v>0.46875</v>
      </c>
      <c r="T28" s="330">
        <f t="shared" si="10"/>
        <v>0.3870967741935484</v>
      </c>
      <c r="U28" s="236">
        <f t="shared" si="10"/>
        <v>0.3375</v>
      </c>
      <c r="V28" s="330">
        <f t="shared" si="10"/>
        <v>0.35</v>
      </c>
      <c r="W28" s="236">
        <f t="shared" si="10"/>
        <v>0.4857142857142857</v>
      </c>
      <c r="X28" s="330">
        <f t="shared" si="10"/>
        <v>0.25</v>
      </c>
      <c r="Y28" s="236">
        <f t="shared" si="10"/>
        <v>0.4117647058823529</v>
      </c>
      <c r="Z28" s="330">
        <f t="shared" si="10"/>
        <v>0.6363636363636364</v>
      </c>
      <c r="AA28" s="339">
        <f t="shared" si="10"/>
        <v>0.3333333333333333</v>
      </c>
      <c r="AB28" s="364"/>
      <c r="AC28" s="364"/>
    </row>
    <row r="29" spans="1:29" ht="27" customHeight="1">
      <c r="A29" s="367"/>
      <c r="B29" s="195">
        <f>A$1-2</f>
        <v>2018</v>
      </c>
      <c r="C29" s="201">
        <v>200</v>
      </c>
      <c r="D29" s="253">
        <v>45</v>
      </c>
      <c r="E29" s="340">
        <v>48</v>
      </c>
      <c r="F29" s="204">
        <v>1</v>
      </c>
      <c r="G29" s="205">
        <v>10</v>
      </c>
      <c r="H29" s="205">
        <v>9</v>
      </c>
      <c r="I29" s="206"/>
      <c r="J29" s="207" t="s">
        <v>214</v>
      </c>
      <c r="K29" s="254" t="s">
        <v>359</v>
      </c>
      <c r="L29" s="207"/>
      <c r="M29" s="207" t="s">
        <v>360</v>
      </c>
      <c r="N29" s="270">
        <v>90</v>
      </c>
      <c r="O29" s="271">
        <v>110</v>
      </c>
      <c r="P29" s="208">
        <f>R29+T29+V29+X29+Z29</f>
        <v>47</v>
      </c>
      <c r="Q29" s="210">
        <f>S29+U29+W29+Y29+AA29</f>
        <v>108</v>
      </c>
      <c r="R29" s="202">
        <v>12</v>
      </c>
      <c r="S29" s="210">
        <v>23</v>
      </c>
      <c r="T29" s="202">
        <v>13</v>
      </c>
      <c r="U29" s="210">
        <v>23</v>
      </c>
      <c r="V29" s="202">
        <v>10</v>
      </c>
      <c r="W29" s="210">
        <v>34</v>
      </c>
      <c r="X29" s="202">
        <v>4</v>
      </c>
      <c r="Y29" s="210">
        <v>10</v>
      </c>
      <c r="Z29" s="202">
        <v>8</v>
      </c>
      <c r="AA29" s="211">
        <v>18</v>
      </c>
      <c r="AB29" s="178"/>
      <c r="AC29" s="193"/>
    </row>
    <row r="30" spans="1:29" ht="27" customHeight="1">
      <c r="A30" s="367"/>
      <c r="B30" s="195">
        <f>A$1-3</f>
        <v>2017</v>
      </c>
      <c r="C30" s="201">
        <v>201</v>
      </c>
      <c r="D30" s="253">
        <v>50</v>
      </c>
      <c r="E30" s="340">
        <v>43</v>
      </c>
      <c r="F30" s="204">
        <v>1</v>
      </c>
      <c r="G30" s="205">
        <v>10</v>
      </c>
      <c r="H30" s="205">
        <v>9</v>
      </c>
      <c r="I30" s="206"/>
      <c r="J30" s="207" t="s">
        <v>214</v>
      </c>
      <c r="K30" s="254" t="s">
        <v>359</v>
      </c>
      <c r="L30" s="207"/>
      <c r="M30" s="207" t="s">
        <v>360</v>
      </c>
      <c r="N30" s="270"/>
      <c r="O30" s="271"/>
      <c r="P30" s="208">
        <f>R30+T30+V30+X30+Z30</f>
        <v>43</v>
      </c>
      <c r="Q30" s="210">
        <f>S30+U30+W30+Y30+AA30</f>
        <v>108</v>
      </c>
      <c r="R30" s="202">
        <v>12</v>
      </c>
      <c r="S30" s="210">
        <v>20</v>
      </c>
      <c r="T30" s="202">
        <v>13</v>
      </c>
      <c r="U30" s="210">
        <v>28</v>
      </c>
      <c r="V30" s="202">
        <v>7</v>
      </c>
      <c r="W30" s="210">
        <v>28</v>
      </c>
      <c r="X30" s="202">
        <v>3</v>
      </c>
      <c r="Y30" s="210">
        <v>8</v>
      </c>
      <c r="Z30" s="202">
        <v>8</v>
      </c>
      <c r="AA30" s="211">
        <v>24</v>
      </c>
      <c r="AB30" s="178" t="s">
        <v>364</v>
      </c>
      <c r="AC30" s="180"/>
    </row>
    <row r="31" spans="1:29" ht="27" customHeight="1" hidden="1">
      <c r="A31" s="367"/>
      <c r="B31" s="195">
        <f>A$1-4</f>
        <v>2016</v>
      </c>
      <c r="C31" s="201"/>
      <c r="D31" s="253"/>
      <c r="E31" s="206"/>
      <c r="F31" s="204"/>
      <c r="G31" s="205"/>
      <c r="H31" s="205"/>
      <c r="I31" s="206"/>
      <c r="J31" s="254"/>
      <c r="K31" s="254"/>
      <c r="L31" s="207"/>
      <c r="M31" s="266"/>
      <c r="N31" s="270"/>
      <c r="O31" s="271"/>
      <c r="P31" s="208"/>
      <c r="Q31" s="210"/>
      <c r="R31" s="202"/>
      <c r="S31" s="210"/>
      <c r="T31" s="202"/>
      <c r="U31" s="210"/>
      <c r="V31" s="202"/>
      <c r="W31" s="210"/>
      <c r="X31" s="202"/>
      <c r="Y31" s="210"/>
      <c r="Z31" s="202"/>
      <c r="AA31" s="211"/>
      <c r="AB31" s="180"/>
      <c r="AC31" s="180"/>
    </row>
    <row r="32" spans="1:29" ht="27" customHeight="1" hidden="1">
      <c r="A32" s="368"/>
      <c r="B32" s="195">
        <f>A$1-5</f>
        <v>2015</v>
      </c>
      <c r="C32" s="201"/>
      <c r="D32" s="253"/>
      <c r="E32" s="206"/>
      <c r="F32" s="204"/>
      <c r="G32" s="205"/>
      <c r="H32" s="205"/>
      <c r="I32" s="206"/>
      <c r="J32" s="254"/>
      <c r="K32" s="254"/>
      <c r="L32" s="207"/>
      <c r="M32" s="266"/>
      <c r="N32" s="270"/>
      <c r="O32" s="271"/>
      <c r="P32" s="208" t="s">
        <v>358</v>
      </c>
      <c r="Q32" s="210" t="s">
        <v>358</v>
      </c>
      <c r="R32" s="202" t="s">
        <v>358</v>
      </c>
      <c r="S32" s="210" t="s">
        <v>358</v>
      </c>
      <c r="T32" s="202" t="s">
        <v>358</v>
      </c>
      <c r="U32" s="210" t="s">
        <v>358</v>
      </c>
      <c r="V32" s="202" t="s">
        <v>358</v>
      </c>
      <c r="W32" s="210" t="s">
        <v>358</v>
      </c>
      <c r="X32" s="202" t="s">
        <v>358</v>
      </c>
      <c r="Y32" s="210" t="s">
        <v>358</v>
      </c>
      <c r="Z32" s="202" t="s">
        <v>358</v>
      </c>
      <c r="AA32" s="211" t="s">
        <v>358</v>
      </c>
      <c r="AB32" s="180"/>
      <c r="AC32" s="180"/>
    </row>
    <row r="33" spans="1:29" ht="27" customHeight="1">
      <c r="A33" s="366" t="str">
        <f>VLOOKUP($A$2,$B$108:$S$122,6,FALSE)</f>
        <v>浜松第14団</v>
      </c>
      <c r="B33" s="195">
        <f>B$5</f>
        <v>2020</v>
      </c>
      <c r="C33" s="201">
        <f>SUM(D33:E33,Q33)</f>
        <v>0</v>
      </c>
      <c r="D33" s="217"/>
      <c r="E33" s="340">
        <f>P33</f>
        <v>0</v>
      </c>
      <c r="F33" s="219"/>
      <c r="G33" s="220"/>
      <c r="H33" s="220"/>
      <c r="I33" s="221"/>
      <c r="J33" s="222"/>
      <c r="K33" s="223"/>
      <c r="L33" s="222"/>
      <c r="M33" s="222"/>
      <c r="N33" s="270">
        <v>19</v>
      </c>
      <c r="O33" s="271">
        <v>40</v>
      </c>
      <c r="P33" s="208">
        <f>R33+T33+V33+X33+Z33</f>
        <v>0</v>
      </c>
      <c r="Q33" s="210">
        <f>S33+U33+W33+Y33+AA33</f>
        <v>0</v>
      </c>
      <c r="R33" s="224"/>
      <c r="S33" s="225"/>
      <c r="T33" s="224"/>
      <c r="U33" s="225"/>
      <c r="V33" s="224"/>
      <c r="W33" s="225"/>
      <c r="X33" s="224"/>
      <c r="Y33" s="225"/>
      <c r="Z33" s="224"/>
      <c r="AA33" s="226"/>
      <c r="AB33" s="380"/>
      <c r="AC33" s="380"/>
    </row>
    <row r="34" spans="1:29" ht="27" customHeight="1">
      <c r="A34" s="367"/>
      <c r="B34" s="196" t="s">
        <v>334</v>
      </c>
      <c r="C34" s="329">
        <f>IF(C$5="","",C33/C$5)</f>
      </c>
      <c r="D34" s="330">
        <f>IF(D$5="","",D33/D$5)</f>
      </c>
      <c r="E34" s="331">
        <f>IF(E$5="","",E33/E$5)</f>
      </c>
      <c r="F34" s="332"/>
      <c r="G34" s="333"/>
      <c r="H34" s="333"/>
      <c r="I34" s="334"/>
      <c r="J34" s="335"/>
      <c r="K34" s="336"/>
      <c r="L34" s="337"/>
      <c r="M34" s="338"/>
      <c r="N34" s="277">
        <f>IF(P33=0,"",P33/N33)</f>
      </c>
      <c r="O34" s="278">
        <f>IF(Q33=0,"",Q33/O33)</f>
      </c>
      <c r="P34" s="269">
        <f aca="true" t="shared" si="11" ref="P34:AA34">IF(P$5="","",P33/P$5)</f>
      </c>
      <c r="Q34" s="236">
        <f t="shared" si="11"/>
      </c>
      <c r="R34" s="330">
        <f t="shared" si="11"/>
      </c>
      <c r="S34" s="236">
        <f t="shared" si="11"/>
      </c>
      <c r="T34" s="330">
        <f t="shared" si="11"/>
      </c>
      <c r="U34" s="236">
        <f t="shared" si="11"/>
      </c>
      <c r="V34" s="330">
        <f t="shared" si="11"/>
      </c>
      <c r="W34" s="236">
        <f t="shared" si="11"/>
      </c>
      <c r="X34" s="330">
        <f t="shared" si="11"/>
      </c>
      <c r="Y34" s="236">
        <f t="shared" si="11"/>
      </c>
      <c r="Z34" s="330">
        <f t="shared" si="11"/>
      </c>
      <c r="AA34" s="339">
        <f t="shared" si="11"/>
      </c>
      <c r="AB34" s="381"/>
      <c r="AC34" s="381"/>
    </row>
    <row r="35" spans="1:29" ht="27" customHeight="1">
      <c r="A35" s="367"/>
      <c r="B35" s="195">
        <f>B$6</f>
        <v>2019</v>
      </c>
      <c r="C35" s="201">
        <v>31</v>
      </c>
      <c r="D35" s="253">
        <v>5</v>
      </c>
      <c r="E35" s="340">
        <v>7</v>
      </c>
      <c r="F35" s="204">
        <v>1</v>
      </c>
      <c r="G35" s="205">
        <v>4</v>
      </c>
      <c r="H35" s="205">
        <v>4</v>
      </c>
      <c r="I35" s="206"/>
      <c r="J35" s="207" t="s">
        <v>212</v>
      </c>
      <c r="K35" s="254" t="s">
        <v>359</v>
      </c>
      <c r="L35" s="207"/>
      <c r="M35" s="207" t="s">
        <v>360</v>
      </c>
      <c r="N35" s="270">
        <v>19</v>
      </c>
      <c r="O35" s="271">
        <v>36</v>
      </c>
      <c r="P35" s="208">
        <f>R35+T35+V35+X35+Z35</f>
        <v>7</v>
      </c>
      <c r="Q35" s="210">
        <f>S35+U35+W35+Y35+AA35</f>
        <v>19</v>
      </c>
      <c r="R35" s="202">
        <v>0</v>
      </c>
      <c r="S35" s="210">
        <v>1</v>
      </c>
      <c r="T35" s="202">
        <v>2</v>
      </c>
      <c r="U35" s="210">
        <v>6</v>
      </c>
      <c r="V35" s="202">
        <v>1</v>
      </c>
      <c r="W35" s="210">
        <v>3</v>
      </c>
      <c r="X35" s="202">
        <v>2</v>
      </c>
      <c r="Y35" s="210">
        <v>4</v>
      </c>
      <c r="Z35" s="202">
        <v>2</v>
      </c>
      <c r="AA35" s="211">
        <v>5</v>
      </c>
      <c r="AB35" s="363" t="s">
        <v>365</v>
      </c>
      <c r="AC35" s="363" t="s">
        <v>381</v>
      </c>
    </row>
    <row r="36" spans="1:29" ht="27" customHeight="1">
      <c r="A36" s="367"/>
      <c r="B36" s="196" t="s">
        <v>334</v>
      </c>
      <c r="C36" s="341">
        <f>IF(C$6="","",C35/C$6)</f>
        <v>0.06526315789473684</v>
      </c>
      <c r="D36" s="330">
        <f>IF(D$6="","",D35/D$6)</f>
        <v>0.04672897196261682</v>
      </c>
      <c r="E36" s="342">
        <f>IF(E$6="","",E35/E$6)</f>
        <v>0.0673076923076923</v>
      </c>
      <c r="F36" s="332"/>
      <c r="G36" s="333"/>
      <c r="H36" s="333"/>
      <c r="I36" s="334"/>
      <c r="J36" s="343"/>
      <c r="K36" s="336"/>
      <c r="L36" s="337"/>
      <c r="M36" s="344"/>
      <c r="N36" s="277">
        <f>IF(P35=0,"",P35/N35)</f>
        <v>0.3684210526315789</v>
      </c>
      <c r="O36" s="278">
        <f>IF(Q35=0,"",Q35/O35)</f>
        <v>0.5277777777777778</v>
      </c>
      <c r="P36" s="269">
        <f aca="true" t="shared" si="12" ref="P36:AA36">IF(P$6="","",P35/P$6)</f>
        <v>0.0673076923076923</v>
      </c>
      <c r="Q36" s="236">
        <f t="shared" si="12"/>
        <v>0.07196969696969698</v>
      </c>
      <c r="R36" s="330">
        <f t="shared" si="12"/>
        <v>0</v>
      </c>
      <c r="S36" s="236">
        <f t="shared" si="12"/>
        <v>0.03125</v>
      </c>
      <c r="T36" s="330">
        <f t="shared" si="12"/>
        <v>0.06451612903225806</v>
      </c>
      <c r="U36" s="236">
        <f t="shared" si="12"/>
        <v>0.075</v>
      </c>
      <c r="V36" s="330">
        <f t="shared" si="12"/>
        <v>0.05</v>
      </c>
      <c r="W36" s="236">
        <f t="shared" si="12"/>
        <v>0.04285714285714286</v>
      </c>
      <c r="X36" s="330">
        <f t="shared" si="12"/>
        <v>0.125</v>
      </c>
      <c r="Y36" s="236">
        <f t="shared" si="12"/>
        <v>0.11764705882352941</v>
      </c>
      <c r="Z36" s="330">
        <f t="shared" si="12"/>
        <v>0.18181818181818182</v>
      </c>
      <c r="AA36" s="339">
        <f t="shared" si="12"/>
        <v>0.10416666666666667</v>
      </c>
      <c r="AB36" s="364"/>
      <c r="AC36" s="364"/>
    </row>
    <row r="37" spans="1:29" ht="27" customHeight="1">
      <c r="A37" s="367"/>
      <c r="B37" s="195">
        <f>A$1-2</f>
        <v>2018</v>
      </c>
      <c r="C37" s="201">
        <v>38</v>
      </c>
      <c r="D37" s="253">
        <v>12</v>
      </c>
      <c r="E37" s="340">
        <v>6</v>
      </c>
      <c r="F37" s="204">
        <v>1</v>
      </c>
      <c r="G37" s="205">
        <v>4</v>
      </c>
      <c r="H37" s="205">
        <v>4</v>
      </c>
      <c r="I37" s="206"/>
      <c r="J37" s="207" t="s">
        <v>212</v>
      </c>
      <c r="K37" s="254" t="s">
        <v>359</v>
      </c>
      <c r="L37" s="207"/>
      <c r="M37" s="207" t="s">
        <v>360</v>
      </c>
      <c r="N37" s="270">
        <v>18</v>
      </c>
      <c r="O37" s="271">
        <v>32</v>
      </c>
      <c r="P37" s="208">
        <f>R37+T37+V37+X37+Z37</f>
        <v>6</v>
      </c>
      <c r="Q37" s="210">
        <f>S37+U37+W37+Y37+AA37</f>
        <v>20</v>
      </c>
      <c r="R37" s="202">
        <v>1</v>
      </c>
      <c r="S37" s="210">
        <v>2</v>
      </c>
      <c r="T37" s="202">
        <v>2</v>
      </c>
      <c r="U37" s="210">
        <v>6</v>
      </c>
      <c r="V37" s="202">
        <v>1</v>
      </c>
      <c r="W37" s="210">
        <v>1</v>
      </c>
      <c r="X37" s="202">
        <v>1</v>
      </c>
      <c r="Y37" s="210">
        <v>5</v>
      </c>
      <c r="Z37" s="202">
        <v>1</v>
      </c>
      <c r="AA37" s="211">
        <v>6</v>
      </c>
      <c r="AB37" s="178"/>
      <c r="AC37" s="193"/>
    </row>
    <row r="38" spans="1:29" ht="27" customHeight="1">
      <c r="A38" s="367"/>
      <c r="B38" s="195">
        <f>A$1-3</f>
        <v>2017</v>
      </c>
      <c r="C38" s="201">
        <v>39</v>
      </c>
      <c r="D38" s="253">
        <v>12</v>
      </c>
      <c r="E38" s="340">
        <v>7</v>
      </c>
      <c r="F38" s="204"/>
      <c r="G38" s="205"/>
      <c r="H38" s="205"/>
      <c r="I38" s="206"/>
      <c r="J38" s="207"/>
      <c r="K38" s="254"/>
      <c r="L38" s="207"/>
      <c r="M38" s="207"/>
      <c r="N38" s="270"/>
      <c r="O38" s="271"/>
      <c r="P38" s="208">
        <f>R38+T38+V38+X38+Z38</f>
        <v>8</v>
      </c>
      <c r="Q38" s="210">
        <f>S38+U38+W38+Y38+AA38</f>
        <v>20</v>
      </c>
      <c r="R38" s="202">
        <v>1</v>
      </c>
      <c r="S38" s="210">
        <v>3</v>
      </c>
      <c r="T38" s="202">
        <v>2</v>
      </c>
      <c r="U38" s="210">
        <v>4</v>
      </c>
      <c r="V38" s="202">
        <v>2</v>
      </c>
      <c r="W38" s="210">
        <v>4</v>
      </c>
      <c r="X38" s="202">
        <v>2</v>
      </c>
      <c r="Y38" s="210">
        <v>4</v>
      </c>
      <c r="Z38" s="202">
        <v>1</v>
      </c>
      <c r="AA38" s="211">
        <v>5</v>
      </c>
      <c r="AB38" s="178" t="s">
        <v>365</v>
      </c>
      <c r="AC38" s="180"/>
    </row>
    <row r="39" spans="1:29" ht="27" customHeight="1" hidden="1">
      <c r="A39" s="367"/>
      <c r="B39" s="195">
        <f>A$1-4</f>
        <v>2016</v>
      </c>
      <c r="C39" s="201"/>
      <c r="D39" s="253"/>
      <c r="E39" s="206"/>
      <c r="F39" s="204"/>
      <c r="G39" s="205"/>
      <c r="H39" s="205"/>
      <c r="I39" s="206"/>
      <c r="J39" s="254"/>
      <c r="K39" s="254"/>
      <c r="L39" s="207"/>
      <c r="M39" s="266"/>
      <c r="N39" s="270"/>
      <c r="O39" s="271"/>
      <c r="P39" s="208"/>
      <c r="Q39" s="210"/>
      <c r="R39" s="202"/>
      <c r="S39" s="210"/>
      <c r="T39" s="202"/>
      <c r="U39" s="210"/>
      <c r="V39" s="202"/>
      <c r="W39" s="210"/>
      <c r="X39" s="202"/>
      <c r="Y39" s="210"/>
      <c r="Z39" s="202"/>
      <c r="AA39" s="211"/>
      <c r="AB39" s="180"/>
      <c r="AC39" s="180"/>
    </row>
    <row r="40" spans="1:29" ht="27" customHeight="1" hidden="1">
      <c r="A40" s="368"/>
      <c r="B40" s="195">
        <f>A$1-5</f>
        <v>2015</v>
      </c>
      <c r="C40" s="201"/>
      <c r="D40" s="253"/>
      <c r="E40" s="206"/>
      <c r="F40" s="204"/>
      <c r="G40" s="205"/>
      <c r="H40" s="205"/>
      <c r="I40" s="206"/>
      <c r="J40" s="254"/>
      <c r="K40" s="254"/>
      <c r="L40" s="207"/>
      <c r="M40" s="266"/>
      <c r="N40" s="270"/>
      <c r="O40" s="271"/>
      <c r="P40" s="208" t="s">
        <v>358</v>
      </c>
      <c r="Q40" s="210" t="s">
        <v>358</v>
      </c>
      <c r="R40" s="202" t="s">
        <v>358</v>
      </c>
      <c r="S40" s="210" t="s">
        <v>358</v>
      </c>
      <c r="T40" s="202" t="s">
        <v>358</v>
      </c>
      <c r="U40" s="210" t="s">
        <v>358</v>
      </c>
      <c r="V40" s="202" t="s">
        <v>358</v>
      </c>
      <c r="W40" s="210" t="s">
        <v>358</v>
      </c>
      <c r="X40" s="202" t="s">
        <v>358</v>
      </c>
      <c r="Y40" s="210" t="s">
        <v>358</v>
      </c>
      <c r="Z40" s="202" t="s">
        <v>358</v>
      </c>
      <c r="AA40" s="211" t="s">
        <v>358</v>
      </c>
      <c r="AB40" s="180"/>
      <c r="AC40" s="180"/>
    </row>
    <row r="41" spans="1:29" ht="27" customHeight="1">
      <c r="A41" s="366" t="str">
        <f>VLOOKUP($A$2,$B$108:$S$122,7,FALSE)</f>
        <v>浜松第19団</v>
      </c>
      <c r="B41" s="195">
        <f>B$5</f>
        <v>2020</v>
      </c>
      <c r="C41" s="201">
        <f>SUM(D41:E41,Q41)</f>
        <v>0</v>
      </c>
      <c r="D41" s="217"/>
      <c r="E41" s="340">
        <f>P41</f>
        <v>0</v>
      </c>
      <c r="F41" s="219"/>
      <c r="G41" s="220"/>
      <c r="H41" s="220"/>
      <c r="I41" s="221"/>
      <c r="J41" s="222"/>
      <c r="K41" s="223"/>
      <c r="L41" s="222"/>
      <c r="M41" s="222"/>
      <c r="N41" s="270">
        <v>37</v>
      </c>
      <c r="O41" s="271">
        <v>55</v>
      </c>
      <c r="P41" s="208">
        <f>R41+T41+V41+X41+Z41</f>
        <v>0</v>
      </c>
      <c r="Q41" s="210">
        <f>S41+U41+W41+Y41+AA41</f>
        <v>0</v>
      </c>
      <c r="R41" s="224"/>
      <c r="S41" s="225"/>
      <c r="T41" s="224"/>
      <c r="U41" s="225"/>
      <c r="V41" s="224"/>
      <c r="W41" s="225"/>
      <c r="X41" s="224"/>
      <c r="Y41" s="225"/>
      <c r="Z41" s="224"/>
      <c r="AA41" s="226"/>
      <c r="AB41" s="380"/>
      <c r="AC41" s="380"/>
    </row>
    <row r="42" spans="1:29" ht="27" customHeight="1">
      <c r="A42" s="367"/>
      <c r="B42" s="196" t="s">
        <v>334</v>
      </c>
      <c r="C42" s="329">
        <f>IF(C$5="","",C41/C$5)</f>
      </c>
      <c r="D42" s="330">
        <f>IF(D$5="","",D41/D$5)</f>
      </c>
      <c r="E42" s="331">
        <f>IF(E$5="","",E41/E$5)</f>
      </c>
      <c r="F42" s="332"/>
      <c r="G42" s="333"/>
      <c r="H42" s="333"/>
      <c r="I42" s="334"/>
      <c r="J42" s="335"/>
      <c r="K42" s="336"/>
      <c r="L42" s="337"/>
      <c r="M42" s="338"/>
      <c r="N42" s="277">
        <f>IF(P41=0,"",P41/N41)</f>
      </c>
      <c r="O42" s="278">
        <f>IF(Q41=0,"",Q41/O41)</f>
      </c>
      <c r="P42" s="269">
        <f aca="true" t="shared" si="13" ref="P42:AA42">IF(P$5="","",P41/P$5)</f>
      </c>
      <c r="Q42" s="236">
        <f t="shared" si="13"/>
      </c>
      <c r="R42" s="330">
        <f t="shared" si="13"/>
      </c>
      <c r="S42" s="236">
        <f t="shared" si="13"/>
      </c>
      <c r="T42" s="330">
        <f t="shared" si="13"/>
      </c>
      <c r="U42" s="236">
        <f t="shared" si="13"/>
      </c>
      <c r="V42" s="330">
        <f t="shared" si="13"/>
      </c>
      <c r="W42" s="236">
        <f t="shared" si="13"/>
      </c>
      <c r="X42" s="330">
        <f t="shared" si="13"/>
      </c>
      <c r="Y42" s="236">
        <f t="shared" si="13"/>
      </c>
      <c r="Z42" s="330">
        <f t="shared" si="13"/>
      </c>
      <c r="AA42" s="339">
        <f t="shared" si="13"/>
      </c>
      <c r="AB42" s="381"/>
      <c r="AC42" s="381"/>
    </row>
    <row r="43" spans="1:29" ht="27" customHeight="1">
      <c r="A43" s="367"/>
      <c r="B43" s="195">
        <f>B$6</f>
        <v>2019</v>
      </c>
      <c r="C43" s="201">
        <v>68</v>
      </c>
      <c r="D43" s="253">
        <v>14</v>
      </c>
      <c r="E43" s="340">
        <v>16</v>
      </c>
      <c r="F43" s="204">
        <v>1</v>
      </c>
      <c r="G43" s="205">
        <v>2</v>
      </c>
      <c r="H43" s="205">
        <v>2</v>
      </c>
      <c r="I43" s="206"/>
      <c r="J43" s="207" t="s">
        <v>214</v>
      </c>
      <c r="K43" s="254" t="s">
        <v>359</v>
      </c>
      <c r="L43" s="207"/>
      <c r="M43" s="207" t="s">
        <v>360</v>
      </c>
      <c r="N43" s="270">
        <v>37</v>
      </c>
      <c r="O43" s="271">
        <v>53</v>
      </c>
      <c r="P43" s="208">
        <f>R43+T43+V43+X43+Z43</f>
        <v>16</v>
      </c>
      <c r="Q43" s="210">
        <f>S43+U43+W43+Y43+AA43</f>
        <v>38</v>
      </c>
      <c r="R43" s="202">
        <v>3</v>
      </c>
      <c r="S43" s="210">
        <v>1</v>
      </c>
      <c r="T43" s="202">
        <v>6</v>
      </c>
      <c r="U43" s="210">
        <v>17</v>
      </c>
      <c r="V43" s="202">
        <v>3</v>
      </c>
      <c r="W43" s="210">
        <v>13</v>
      </c>
      <c r="X43" s="202">
        <v>3</v>
      </c>
      <c r="Y43" s="210">
        <v>2</v>
      </c>
      <c r="Z43" s="202">
        <v>1</v>
      </c>
      <c r="AA43" s="211">
        <v>5</v>
      </c>
      <c r="AB43" s="363" t="s">
        <v>376</v>
      </c>
      <c r="AC43" s="363" t="s">
        <v>377</v>
      </c>
    </row>
    <row r="44" spans="1:29" ht="27" customHeight="1">
      <c r="A44" s="367"/>
      <c r="B44" s="196" t="s">
        <v>334</v>
      </c>
      <c r="C44" s="341">
        <f>IF(C$6="","",C43/C$6)</f>
        <v>0.1431578947368421</v>
      </c>
      <c r="D44" s="330">
        <f>IF(D$6="","",D43/D$6)</f>
        <v>0.1308411214953271</v>
      </c>
      <c r="E44" s="342">
        <f>IF(E$6="","",E43/E$6)</f>
        <v>0.15384615384615385</v>
      </c>
      <c r="F44" s="332"/>
      <c r="G44" s="333"/>
      <c r="H44" s="333"/>
      <c r="I44" s="334"/>
      <c r="J44" s="343"/>
      <c r="K44" s="336"/>
      <c r="L44" s="337"/>
      <c r="M44" s="344"/>
      <c r="N44" s="277">
        <f>IF(P43=0,"",P43/N43)</f>
        <v>0.43243243243243246</v>
      </c>
      <c r="O44" s="278">
        <f>IF(Q43=0,"",Q43/O43)</f>
        <v>0.7169811320754716</v>
      </c>
      <c r="P44" s="269">
        <f aca="true" t="shared" si="14" ref="P44:AA44">IF(P$6="","",P43/P$6)</f>
        <v>0.15384615384615385</v>
      </c>
      <c r="Q44" s="236">
        <f t="shared" si="14"/>
        <v>0.14393939393939395</v>
      </c>
      <c r="R44" s="330">
        <f t="shared" si="14"/>
        <v>0.11538461538461539</v>
      </c>
      <c r="S44" s="236">
        <f t="shared" si="14"/>
        <v>0.03125</v>
      </c>
      <c r="T44" s="330">
        <f t="shared" si="14"/>
        <v>0.1935483870967742</v>
      </c>
      <c r="U44" s="236">
        <f t="shared" si="14"/>
        <v>0.2125</v>
      </c>
      <c r="V44" s="330">
        <f t="shared" si="14"/>
        <v>0.15</v>
      </c>
      <c r="W44" s="236">
        <f t="shared" si="14"/>
        <v>0.18571428571428572</v>
      </c>
      <c r="X44" s="330">
        <f t="shared" si="14"/>
        <v>0.1875</v>
      </c>
      <c r="Y44" s="236">
        <f t="shared" si="14"/>
        <v>0.058823529411764705</v>
      </c>
      <c r="Z44" s="330">
        <f t="shared" si="14"/>
        <v>0.09090909090909091</v>
      </c>
      <c r="AA44" s="339">
        <f t="shared" si="14"/>
        <v>0.10416666666666667</v>
      </c>
      <c r="AB44" s="364"/>
      <c r="AC44" s="364"/>
    </row>
    <row r="45" spans="1:29" ht="27" customHeight="1">
      <c r="A45" s="367"/>
      <c r="B45" s="195">
        <f>A$1-2</f>
        <v>2018</v>
      </c>
      <c r="C45" s="201">
        <v>80</v>
      </c>
      <c r="D45" s="253">
        <v>13</v>
      </c>
      <c r="E45" s="340">
        <v>24</v>
      </c>
      <c r="F45" s="204">
        <v>1</v>
      </c>
      <c r="G45" s="205">
        <v>1</v>
      </c>
      <c r="H45" s="205">
        <v>1</v>
      </c>
      <c r="I45" s="206"/>
      <c r="J45" s="207" t="s">
        <v>214</v>
      </c>
      <c r="K45" s="254" t="s">
        <v>359</v>
      </c>
      <c r="L45" s="207"/>
      <c r="M45" s="207" t="s">
        <v>360</v>
      </c>
      <c r="N45" s="270">
        <v>37</v>
      </c>
      <c r="O45" s="271">
        <v>51</v>
      </c>
      <c r="P45" s="208">
        <f>R45+T45+V45+X45+Z45</f>
        <v>24</v>
      </c>
      <c r="Q45" s="210">
        <f>S45+U45+W45+Y45+AA45</f>
        <v>43</v>
      </c>
      <c r="R45" s="202">
        <v>5</v>
      </c>
      <c r="S45" s="210">
        <v>8</v>
      </c>
      <c r="T45" s="202">
        <v>6</v>
      </c>
      <c r="U45" s="210">
        <v>15</v>
      </c>
      <c r="V45" s="202">
        <v>8</v>
      </c>
      <c r="W45" s="210">
        <v>13</v>
      </c>
      <c r="X45" s="202">
        <v>3</v>
      </c>
      <c r="Y45" s="210">
        <v>4</v>
      </c>
      <c r="Z45" s="202">
        <v>2</v>
      </c>
      <c r="AA45" s="211">
        <v>3</v>
      </c>
      <c r="AB45" s="178"/>
      <c r="AC45" s="193"/>
    </row>
    <row r="46" spans="1:29" ht="27" customHeight="1">
      <c r="A46" s="367"/>
      <c r="B46" s="195">
        <f>A$1-3</f>
        <v>2017</v>
      </c>
      <c r="C46" s="201">
        <v>83</v>
      </c>
      <c r="D46" s="253">
        <v>13</v>
      </c>
      <c r="E46" s="340">
        <v>24</v>
      </c>
      <c r="F46" s="204">
        <v>1</v>
      </c>
      <c r="G46" s="205">
        <v>1</v>
      </c>
      <c r="H46" s="205">
        <v>1</v>
      </c>
      <c r="I46" s="206"/>
      <c r="J46" s="207" t="s">
        <v>214</v>
      </c>
      <c r="K46" s="254" t="s">
        <v>359</v>
      </c>
      <c r="L46" s="207"/>
      <c r="M46" s="207" t="s">
        <v>360</v>
      </c>
      <c r="N46" s="270"/>
      <c r="O46" s="271"/>
      <c r="P46" s="208">
        <f>R46+T46+V46+X46+Z46</f>
        <v>24</v>
      </c>
      <c r="Q46" s="210">
        <f>S46+U46+W46+Y46+AA46</f>
        <v>46</v>
      </c>
      <c r="R46" s="202">
        <v>4</v>
      </c>
      <c r="S46" s="210">
        <v>8</v>
      </c>
      <c r="T46" s="202">
        <v>7</v>
      </c>
      <c r="U46" s="210">
        <v>15</v>
      </c>
      <c r="V46" s="202">
        <v>8</v>
      </c>
      <c r="W46" s="210">
        <v>13</v>
      </c>
      <c r="X46" s="202">
        <v>3</v>
      </c>
      <c r="Y46" s="210">
        <v>7</v>
      </c>
      <c r="Z46" s="202">
        <v>2</v>
      </c>
      <c r="AA46" s="211">
        <v>3</v>
      </c>
      <c r="AB46" s="178" t="s">
        <v>366</v>
      </c>
      <c r="AC46" s="180"/>
    </row>
    <row r="47" spans="1:29" ht="27" customHeight="1" hidden="1">
      <c r="A47" s="367"/>
      <c r="B47" s="195">
        <f>A$1-4</f>
        <v>2016</v>
      </c>
      <c r="C47" s="201"/>
      <c r="D47" s="253"/>
      <c r="E47" s="206"/>
      <c r="F47" s="204"/>
      <c r="G47" s="205"/>
      <c r="H47" s="205"/>
      <c r="I47" s="206"/>
      <c r="J47" s="254"/>
      <c r="K47" s="254"/>
      <c r="L47" s="207"/>
      <c r="M47" s="266"/>
      <c r="N47" s="270"/>
      <c r="O47" s="271"/>
      <c r="P47" s="208"/>
      <c r="Q47" s="210"/>
      <c r="R47" s="202"/>
      <c r="S47" s="210"/>
      <c r="T47" s="202"/>
      <c r="U47" s="210"/>
      <c r="V47" s="202"/>
      <c r="W47" s="210"/>
      <c r="X47" s="202"/>
      <c r="Y47" s="210"/>
      <c r="Z47" s="202"/>
      <c r="AA47" s="211"/>
      <c r="AB47" s="180"/>
      <c r="AC47" s="180"/>
    </row>
    <row r="48" spans="1:29" ht="27" customHeight="1" hidden="1">
      <c r="A48" s="368"/>
      <c r="B48" s="195">
        <f>A$1-5</f>
        <v>2015</v>
      </c>
      <c r="C48" s="201"/>
      <c r="D48" s="253"/>
      <c r="E48" s="206"/>
      <c r="F48" s="204"/>
      <c r="G48" s="205"/>
      <c r="H48" s="205"/>
      <c r="I48" s="206"/>
      <c r="J48" s="254"/>
      <c r="K48" s="254"/>
      <c r="L48" s="207"/>
      <c r="M48" s="266"/>
      <c r="N48" s="270"/>
      <c r="O48" s="271"/>
      <c r="P48" s="208" t="s">
        <v>358</v>
      </c>
      <c r="Q48" s="210" t="s">
        <v>358</v>
      </c>
      <c r="R48" s="202" t="s">
        <v>358</v>
      </c>
      <c r="S48" s="210" t="s">
        <v>358</v>
      </c>
      <c r="T48" s="202" t="s">
        <v>358</v>
      </c>
      <c r="U48" s="210" t="s">
        <v>358</v>
      </c>
      <c r="V48" s="202" t="s">
        <v>358</v>
      </c>
      <c r="W48" s="210" t="s">
        <v>358</v>
      </c>
      <c r="X48" s="202" t="s">
        <v>358</v>
      </c>
      <c r="Y48" s="210" t="s">
        <v>358</v>
      </c>
      <c r="Z48" s="202" t="s">
        <v>358</v>
      </c>
      <c r="AA48" s="211" t="s">
        <v>358</v>
      </c>
      <c r="AB48" s="180"/>
      <c r="AC48" s="180"/>
    </row>
    <row r="49" spans="1:29" ht="27" customHeight="1">
      <c r="A49" s="366" t="str">
        <f>VLOOKUP($A$2,$B$108:$S$122,8,FALSE)</f>
        <v>引佐第2団</v>
      </c>
      <c r="B49" s="195">
        <f>B$5</f>
        <v>2020</v>
      </c>
      <c r="C49" s="201">
        <f>SUM(D49:E49,Q49)</f>
        <v>0</v>
      </c>
      <c r="D49" s="217"/>
      <c r="E49" s="340">
        <f>P49</f>
        <v>0</v>
      </c>
      <c r="F49" s="219"/>
      <c r="G49" s="220"/>
      <c r="H49" s="220"/>
      <c r="I49" s="221"/>
      <c r="J49" s="222"/>
      <c r="K49" s="223"/>
      <c r="L49" s="222"/>
      <c r="M49" s="222"/>
      <c r="N49" s="270">
        <v>12</v>
      </c>
      <c r="O49" s="271">
        <v>13</v>
      </c>
      <c r="P49" s="208">
        <f>R49+T49+V49+X49+Z49</f>
        <v>0</v>
      </c>
      <c r="Q49" s="210">
        <f>S49+U49+W49+Y49+AA49</f>
        <v>0</v>
      </c>
      <c r="R49" s="224"/>
      <c r="S49" s="225"/>
      <c r="T49" s="224"/>
      <c r="U49" s="225"/>
      <c r="V49" s="224"/>
      <c r="W49" s="225"/>
      <c r="X49" s="224"/>
      <c r="Y49" s="225"/>
      <c r="Z49" s="224"/>
      <c r="AA49" s="226"/>
      <c r="AB49" s="380"/>
      <c r="AC49" s="380"/>
    </row>
    <row r="50" spans="1:29" ht="27" customHeight="1">
      <c r="A50" s="367"/>
      <c r="B50" s="196" t="s">
        <v>334</v>
      </c>
      <c r="C50" s="329">
        <f>IF(C$5="","",C49/C$5)</f>
      </c>
      <c r="D50" s="330">
        <f>IF(D$5="","",D49/D$5)</f>
      </c>
      <c r="E50" s="331">
        <f>IF(E$5="","",E49/E$5)</f>
      </c>
      <c r="F50" s="332"/>
      <c r="G50" s="333"/>
      <c r="H50" s="333"/>
      <c r="I50" s="334"/>
      <c r="J50" s="335"/>
      <c r="K50" s="336"/>
      <c r="L50" s="337"/>
      <c r="M50" s="338"/>
      <c r="N50" s="277">
        <f>IF(P49=0,"",P49/N49)</f>
      </c>
      <c r="O50" s="278">
        <f>IF(Q49=0,"",Q49/O49)</f>
      </c>
      <c r="P50" s="269">
        <f aca="true" t="shared" si="15" ref="P50:AA50">IF(P$5="","",P49/P$5)</f>
      </c>
      <c r="Q50" s="236">
        <f t="shared" si="15"/>
      </c>
      <c r="R50" s="330">
        <f t="shared" si="15"/>
      </c>
      <c r="S50" s="236">
        <f t="shared" si="15"/>
      </c>
      <c r="T50" s="330">
        <f t="shared" si="15"/>
      </c>
      <c r="U50" s="236">
        <f t="shared" si="15"/>
      </c>
      <c r="V50" s="330">
        <f t="shared" si="15"/>
      </c>
      <c r="W50" s="236">
        <f t="shared" si="15"/>
      </c>
      <c r="X50" s="330">
        <f t="shared" si="15"/>
      </c>
      <c r="Y50" s="236">
        <f t="shared" si="15"/>
      </c>
      <c r="Z50" s="330">
        <f t="shared" si="15"/>
      </c>
      <c r="AA50" s="339">
        <f t="shared" si="15"/>
      </c>
      <c r="AB50" s="381"/>
      <c r="AC50" s="381"/>
    </row>
    <row r="51" spans="1:29" ht="27" customHeight="1">
      <c r="A51" s="367"/>
      <c r="B51" s="195">
        <f>B$6</f>
        <v>2019</v>
      </c>
      <c r="C51" s="201">
        <v>21</v>
      </c>
      <c r="D51" s="253">
        <v>7</v>
      </c>
      <c r="E51" s="340">
        <v>3</v>
      </c>
      <c r="F51" s="204">
        <v>1</v>
      </c>
      <c r="G51" s="205">
        <v>1</v>
      </c>
      <c r="H51" s="205">
        <v>0</v>
      </c>
      <c r="I51" s="206">
        <v>3</v>
      </c>
      <c r="J51" s="207" t="s">
        <v>212</v>
      </c>
      <c r="K51" s="254" t="s">
        <v>359</v>
      </c>
      <c r="L51" s="207"/>
      <c r="M51" s="207" t="s">
        <v>360</v>
      </c>
      <c r="N51" s="270">
        <v>12</v>
      </c>
      <c r="O51" s="271">
        <v>13</v>
      </c>
      <c r="P51" s="208">
        <f>R51+T51+V51+X51+Z51</f>
        <v>3</v>
      </c>
      <c r="Q51" s="210">
        <f>S51+U51+W51+Y51+AA51</f>
        <v>11</v>
      </c>
      <c r="R51" s="202">
        <v>1</v>
      </c>
      <c r="S51" s="210">
        <v>2</v>
      </c>
      <c r="T51" s="202">
        <v>1</v>
      </c>
      <c r="U51" s="210">
        <v>7</v>
      </c>
      <c r="V51" s="202">
        <v>1</v>
      </c>
      <c r="W51" s="210">
        <v>1</v>
      </c>
      <c r="X51" s="202">
        <v>0</v>
      </c>
      <c r="Y51" s="210">
        <v>0</v>
      </c>
      <c r="Z51" s="202">
        <v>0</v>
      </c>
      <c r="AA51" s="211">
        <v>1</v>
      </c>
      <c r="AB51" s="363" t="s">
        <v>386</v>
      </c>
      <c r="AC51" s="363" t="s">
        <v>385</v>
      </c>
    </row>
    <row r="52" spans="1:29" ht="27" customHeight="1">
      <c r="A52" s="367"/>
      <c r="B52" s="196" t="s">
        <v>334</v>
      </c>
      <c r="C52" s="341">
        <f>IF(C$6="","",C51/C$6)</f>
        <v>0.04421052631578947</v>
      </c>
      <c r="D52" s="330">
        <f>IF(D$6="","",D51/D$6)</f>
        <v>0.06542056074766354</v>
      </c>
      <c r="E52" s="342">
        <f>IF(E$6="","",E51/E$6)</f>
        <v>0.028846153846153848</v>
      </c>
      <c r="F52" s="332"/>
      <c r="G52" s="333"/>
      <c r="H52" s="333"/>
      <c r="I52" s="334"/>
      <c r="J52" s="343"/>
      <c r="K52" s="336"/>
      <c r="L52" s="337"/>
      <c r="M52" s="344"/>
      <c r="N52" s="277">
        <f>IF(P51=0,"",P51/N51)</f>
        <v>0.25</v>
      </c>
      <c r="O52" s="278">
        <f>IF(Q51=0,"",Q51/O51)</f>
        <v>0.8461538461538461</v>
      </c>
      <c r="P52" s="269">
        <f aca="true" t="shared" si="16" ref="P52:AA52">IF(P$6="","",P51/P$6)</f>
        <v>0.028846153846153848</v>
      </c>
      <c r="Q52" s="236">
        <f t="shared" si="16"/>
        <v>0.041666666666666664</v>
      </c>
      <c r="R52" s="330">
        <f t="shared" si="16"/>
        <v>0.038461538461538464</v>
      </c>
      <c r="S52" s="236">
        <f t="shared" si="16"/>
        <v>0.0625</v>
      </c>
      <c r="T52" s="330">
        <f t="shared" si="16"/>
        <v>0.03225806451612903</v>
      </c>
      <c r="U52" s="236">
        <f t="shared" si="16"/>
        <v>0.0875</v>
      </c>
      <c r="V52" s="330">
        <f t="shared" si="16"/>
        <v>0.05</v>
      </c>
      <c r="W52" s="236">
        <f t="shared" si="16"/>
        <v>0.014285714285714285</v>
      </c>
      <c r="X52" s="330">
        <f t="shared" si="16"/>
        <v>0</v>
      </c>
      <c r="Y52" s="236">
        <f t="shared" si="16"/>
        <v>0</v>
      </c>
      <c r="Z52" s="330">
        <f t="shared" si="16"/>
        <v>0</v>
      </c>
      <c r="AA52" s="339">
        <f t="shared" si="16"/>
        <v>0.020833333333333332</v>
      </c>
      <c r="AB52" s="364"/>
      <c r="AC52" s="364"/>
    </row>
    <row r="53" spans="1:29" ht="27" customHeight="1">
      <c r="A53" s="367"/>
      <c r="B53" s="195">
        <f>A$1-2</f>
        <v>2018</v>
      </c>
      <c r="C53" s="201">
        <v>23</v>
      </c>
      <c r="D53" s="253">
        <v>9</v>
      </c>
      <c r="E53" s="340">
        <v>3</v>
      </c>
      <c r="F53" s="204">
        <v>1</v>
      </c>
      <c r="G53" s="205">
        <v>1</v>
      </c>
      <c r="H53" s="205">
        <v>0</v>
      </c>
      <c r="I53" s="206"/>
      <c r="J53" s="207" t="s">
        <v>212</v>
      </c>
      <c r="K53" s="254" t="s">
        <v>359</v>
      </c>
      <c r="L53" s="207"/>
      <c r="M53" s="207" t="s">
        <v>360</v>
      </c>
      <c r="N53" s="270">
        <v>12</v>
      </c>
      <c r="O53" s="271">
        <v>13</v>
      </c>
      <c r="P53" s="208">
        <f>R53+T53+V53+X53+Z53</f>
        <v>3</v>
      </c>
      <c r="Q53" s="210">
        <f>S53+U53+W53+Y53+AA53</f>
        <v>11</v>
      </c>
      <c r="R53" s="202">
        <v>2</v>
      </c>
      <c r="S53" s="210">
        <v>2</v>
      </c>
      <c r="T53" s="202">
        <v>1</v>
      </c>
      <c r="U53" s="210">
        <v>7</v>
      </c>
      <c r="V53" s="202">
        <v>0</v>
      </c>
      <c r="W53" s="210">
        <v>0</v>
      </c>
      <c r="X53" s="202">
        <v>0</v>
      </c>
      <c r="Y53" s="210">
        <v>0</v>
      </c>
      <c r="Z53" s="202">
        <v>0</v>
      </c>
      <c r="AA53" s="211">
        <v>2</v>
      </c>
      <c r="AB53" s="178"/>
      <c r="AC53" s="193"/>
    </row>
    <row r="54" spans="1:29" ht="27" customHeight="1">
      <c r="A54" s="367"/>
      <c r="B54" s="195">
        <f>A$1-3</f>
        <v>2017</v>
      </c>
      <c r="C54" s="255"/>
      <c r="D54" s="256">
        <v>8</v>
      </c>
      <c r="E54" s="257">
        <v>4</v>
      </c>
      <c r="F54" s="258"/>
      <c r="G54" s="259"/>
      <c r="H54" s="259"/>
      <c r="I54" s="257"/>
      <c r="J54" s="207"/>
      <c r="K54" s="260"/>
      <c r="L54" s="261"/>
      <c r="M54" s="267"/>
      <c r="N54" s="270"/>
      <c r="O54" s="271"/>
      <c r="P54" s="208">
        <f>R54+T54+V54+X54+Z54</f>
        <v>4</v>
      </c>
      <c r="Q54" s="210">
        <f>S54+U54+W54+Y54+AA54</f>
        <v>13</v>
      </c>
      <c r="R54" s="215">
        <v>2</v>
      </c>
      <c r="S54" s="262">
        <v>5</v>
      </c>
      <c r="T54" s="215">
        <v>1</v>
      </c>
      <c r="U54" s="262">
        <v>5</v>
      </c>
      <c r="V54" s="215">
        <v>1</v>
      </c>
      <c r="W54" s="262">
        <v>1</v>
      </c>
      <c r="X54" s="215">
        <v>0</v>
      </c>
      <c r="Y54" s="262">
        <v>0</v>
      </c>
      <c r="Z54" s="215">
        <v>0</v>
      </c>
      <c r="AA54" s="262">
        <v>2</v>
      </c>
      <c r="AB54" s="178" t="s">
        <v>367</v>
      </c>
      <c r="AC54" s="180"/>
    </row>
    <row r="55" spans="1:29" ht="27" customHeight="1" hidden="1">
      <c r="A55" s="367"/>
      <c r="B55" s="195">
        <f>A$1-4</f>
        <v>2016</v>
      </c>
      <c r="C55" s="201"/>
      <c r="D55" s="253"/>
      <c r="E55" s="206"/>
      <c r="F55" s="204"/>
      <c r="G55" s="205"/>
      <c r="H55" s="205"/>
      <c r="I55" s="206"/>
      <c r="J55" s="254"/>
      <c r="K55" s="254"/>
      <c r="L55" s="207"/>
      <c r="M55" s="266"/>
      <c r="N55" s="270"/>
      <c r="O55" s="271"/>
      <c r="P55" s="208"/>
      <c r="Q55" s="210"/>
      <c r="R55" s="202"/>
      <c r="S55" s="210"/>
      <c r="T55" s="202"/>
      <c r="U55" s="210"/>
      <c r="V55" s="202"/>
      <c r="W55" s="210"/>
      <c r="X55" s="202"/>
      <c r="Y55" s="210"/>
      <c r="Z55" s="202"/>
      <c r="AA55" s="211"/>
      <c r="AB55" s="180"/>
      <c r="AC55" s="180"/>
    </row>
    <row r="56" spans="1:29" ht="27" customHeight="1" hidden="1">
      <c r="A56" s="368"/>
      <c r="B56" s="195">
        <f>A$1-5</f>
        <v>2015</v>
      </c>
      <c r="C56" s="201"/>
      <c r="D56" s="253"/>
      <c r="E56" s="206"/>
      <c r="F56" s="204"/>
      <c r="G56" s="205"/>
      <c r="H56" s="205"/>
      <c r="I56" s="206"/>
      <c r="J56" s="254"/>
      <c r="K56" s="254"/>
      <c r="L56" s="207"/>
      <c r="M56" s="266"/>
      <c r="N56" s="270"/>
      <c r="O56" s="271"/>
      <c r="P56" s="208" t="s">
        <v>358</v>
      </c>
      <c r="Q56" s="210" t="s">
        <v>358</v>
      </c>
      <c r="R56" s="202" t="s">
        <v>358</v>
      </c>
      <c r="S56" s="210" t="s">
        <v>358</v>
      </c>
      <c r="T56" s="202" t="s">
        <v>358</v>
      </c>
      <c r="U56" s="210" t="s">
        <v>358</v>
      </c>
      <c r="V56" s="202" t="s">
        <v>358</v>
      </c>
      <c r="W56" s="210" t="s">
        <v>358</v>
      </c>
      <c r="X56" s="202" t="s">
        <v>358</v>
      </c>
      <c r="Y56" s="210" t="s">
        <v>358</v>
      </c>
      <c r="Z56" s="202" t="s">
        <v>358</v>
      </c>
      <c r="AA56" s="211" t="s">
        <v>358</v>
      </c>
      <c r="AB56" s="180"/>
      <c r="AC56" s="180"/>
    </row>
    <row r="57" spans="1:29" ht="27" customHeight="1">
      <c r="A57" s="366" t="str">
        <f>VLOOKUP($A$2,$B$108:$S$122,9,FALSE)</f>
        <v>浜名第1団</v>
      </c>
      <c r="B57" s="195">
        <f>B$5</f>
        <v>2020</v>
      </c>
      <c r="C57" s="201">
        <f>SUM(D57:E57,Q57)</f>
        <v>0</v>
      </c>
      <c r="D57" s="217"/>
      <c r="E57" s="340">
        <f>P57</f>
        <v>0</v>
      </c>
      <c r="F57" s="219"/>
      <c r="G57" s="220"/>
      <c r="H57" s="220"/>
      <c r="I57" s="221"/>
      <c r="J57" s="222"/>
      <c r="K57" s="223"/>
      <c r="L57" s="222"/>
      <c r="M57" s="222"/>
      <c r="N57" s="270">
        <v>16</v>
      </c>
      <c r="O57" s="271">
        <v>46</v>
      </c>
      <c r="P57" s="208">
        <f>R57+T57+V57+X57+Z57</f>
        <v>0</v>
      </c>
      <c r="Q57" s="210">
        <f>S57+U57+W57+Y57+AA57</f>
        <v>0</v>
      </c>
      <c r="R57" s="224"/>
      <c r="S57" s="225"/>
      <c r="T57" s="224"/>
      <c r="U57" s="225"/>
      <c r="V57" s="224"/>
      <c r="W57" s="225"/>
      <c r="X57" s="224"/>
      <c r="Y57" s="225"/>
      <c r="Z57" s="224"/>
      <c r="AA57" s="226"/>
      <c r="AB57" s="380"/>
      <c r="AC57" s="375"/>
    </row>
    <row r="58" spans="1:29" ht="27" customHeight="1">
      <c r="A58" s="367"/>
      <c r="B58" s="196" t="s">
        <v>334</v>
      </c>
      <c r="C58" s="329">
        <f>IF(C$5="","",C57/C$5)</f>
      </c>
      <c r="D58" s="330">
        <f>IF(D$5="","",D57/D$5)</f>
      </c>
      <c r="E58" s="331">
        <f>IF(E$5="","",E57/E$5)</f>
      </c>
      <c r="F58" s="332"/>
      <c r="G58" s="333"/>
      <c r="H58" s="333"/>
      <c r="I58" s="334"/>
      <c r="J58" s="335"/>
      <c r="K58" s="336"/>
      <c r="L58" s="337"/>
      <c r="M58" s="338"/>
      <c r="N58" s="277">
        <f>IF(P57=0,"",P57/N57)</f>
      </c>
      <c r="O58" s="278">
        <f>IF(Q57=0,"",Q57/O57)</f>
      </c>
      <c r="P58" s="269">
        <f aca="true" t="shared" si="17" ref="P58:AA58">IF(P$5="","",P57/P$5)</f>
      </c>
      <c r="Q58" s="236">
        <f t="shared" si="17"/>
      </c>
      <c r="R58" s="330">
        <f t="shared" si="17"/>
      </c>
      <c r="S58" s="236">
        <f t="shared" si="17"/>
      </c>
      <c r="T58" s="330">
        <f t="shared" si="17"/>
      </c>
      <c r="U58" s="236">
        <f t="shared" si="17"/>
      </c>
      <c r="V58" s="330">
        <f t="shared" si="17"/>
      </c>
      <c r="W58" s="236">
        <f t="shared" si="17"/>
      </c>
      <c r="X58" s="330">
        <f t="shared" si="17"/>
      </c>
      <c r="Y58" s="236">
        <f t="shared" si="17"/>
      </c>
      <c r="Z58" s="330">
        <f t="shared" si="17"/>
      </c>
      <c r="AA58" s="339">
        <f t="shared" si="17"/>
      </c>
      <c r="AB58" s="381"/>
      <c r="AC58" s="381"/>
    </row>
    <row r="59" spans="1:29" ht="27" customHeight="1">
      <c r="A59" s="367"/>
      <c r="B59" s="195">
        <f>B$6</f>
        <v>2019</v>
      </c>
      <c r="C59" s="201">
        <v>39</v>
      </c>
      <c r="D59" s="253">
        <v>6</v>
      </c>
      <c r="E59" s="340">
        <v>8</v>
      </c>
      <c r="F59" s="204">
        <v>1</v>
      </c>
      <c r="G59" s="205">
        <v>1</v>
      </c>
      <c r="H59" s="205">
        <v>0</v>
      </c>
      <c r="I59" s="206"/>
      <c r="J59" s="207" t="s">
        <v>212</v>
      </c>
      <c r="K59" s="254" t="s">
        <v>359</v>
      </c>
      <c r="L59" s="207"/>
      <c r="M59" s="207" t="s">
        <v>360</v>
      </c>
      <c r="N59" s="270">
        <v>16</v>
      </c>
      <c r="O59" s="271">
        <v>45</v>
      </c>
      <c r="P59" s="208">
        <f>R59+T59+V59+X59+Z59</f>
        <v>8</v>
      </c>
      <c r="Q59" s="210">
        <f>S59+U59+W59+Y59+AA59</f>
        <v>25</v>
      </c>
      <c r="R59" s="202">
        <v>2</v>
      </c>
      <c r="S59" s="210">
        <v>5</v>
      </c>
      <c r="T59" s="202">
        <v>2</v>
      </c>
      <c r="U59" s="210">
        <v>9</v>
      </c>
      <c r="V59" s="202">
        <v>1</v>
      </c>
      <c r="W59" s="210">
        <v>4</v>
      </c>
      <c r="X59" s="202">
        <v>3</v>
      </c>
      <c r="Y59" s="210">
        <v>3</v>
      </c>
      <c r="Z59" s="202">
        <v>0</v>
      </c>
      <c r="AA59" s="211">
        <v>4</v>
      </c>
      <c r="AB59" s="363" t="s">
        <v>379</v>
      </c>
      <c r="AC59" s="357" t="s">
        <v>380</v>
      </c>
    </row>
    <row r="60" spans="1:29" ht="27" customHeight="1">
      <c r="A60" s="367"/>
      <c r="B60" s="196" t="s">
        <v>334</v>
      </c>
      <c r="C60" s="341">
        <f>IF(C$6="","",C59/C$6)</f>
        <v>0.08210526315789474</v>
      </c>
      <c r="D60" s="330">
        <f>IF(D$6="","",D59/D$6)</f>
        <v>0.056074766355140186</v>
      </c>
      <c r="E60" s="342">
        <f>IF(E$6="","",E59/E$6)</f>
        <v>0.07692307692307693</v>
      </c>
      <c r="F60" s="332"/>
      <c r="G60" s="333"/>
      <c r="H60" s="333"/>
      <c r="I60" s="334"/>
      <c r="J60" s="343"/>
      <c r="K60" s="336"/>
      <c r="L60" s="337"/>
      <c r="M60" s="344"/>
      <c r="N60" s="277">
        <f>IF(P59=0,"",P59/N59)</f>
        <v>0.5</v>
      </c>
      <c r="O60" s="278">
        <f>IF(Q59=0,"",Q59/O59)</f>
        <v>0.5555555555555556</v>
      </c>
      <c r="P60" s="269">
        <f aca="true" t="shared" si="18" ref="P60:AA60">IF(P$6="","",P59/P$6)</f>
        <v>0.07692307692307693</v>
      </c>
      <c r="Q60" s="236">
        <f t="shared" si="18"/>
        <v>0.0946969696969697</v>
      </c>
      <c r="R60" s="330">
        <f t="shared" si="18"/>
        <v>0.07692307692307693</v>
      </c>
      <c r="S60" s="236">
        <f t="shared" si="18"/>
        <v>0.15625</v>
      </c>
      <c r="T60" s="330">
        <f t="shared" si="18"/>
        <v>0.06451612903225806</v>
      </c>
      <c r="U60" s="236">
        <f t="shared" si="18"/>
        <v>0.1125</v>
      </c>
      <c r="V60" s="330">
        <f t="shared" si="18"/>
        <v>0.05</v>
      </c>
      <c r="W60" s="236">
        <f t="shared" si="18"/>
        <v>0.05714285714285714</v>
      </c>
      <c r="X60" s="330">
        <f t="shared" si="18"/>
        <v>0.1875</v>
      </c>
      <c r="Y60" s="236">
        <f t="shared" si="18"/>
        <v>0.08823529411764706</v>
      </c>
      <c r="Z60" s="330">
        <f t="shared" si="18"/>
        <v>0</v>
      </c>
      <c r="AA60" s="339">
        <f t="shared" si="18"/>
        <v>0.08333333333333333</v>
      </c>
      <c r="AB60" s="364"/>
      <c r="AC60" s="364"/>
    </row>
    <row r="61" spans="1:29" ht="27" customHeight="1">
      <c r="A61" s="367"/>
      <c r="B61" s="195">
        <f>A$1-2</f>
        <v>2018</v>
      </c>
      <c r="C61" s="201">
        <v>52</v>
      </c>
      <c r="D61" s="253">
        <v>7</v>
      </c>
      <c r="E61" s="340">
        <v>9</v>
      </c>
      <c r="F61" s="204">
        <v>1</v>
      </c>
      <c r="G61" s="205">
        <v>1</v>
      </c>
      <c r="H61" s="205">
        <v>0</v>
      </c>
      <c r="I61" s="206"/>
      <c r="J61" s="207" t="s">
        <v>212</v>
      </c>
      <c r="K61" s="254" t="s">
        <v>359</v>
      </c>
      <c r="L61" s="207"/>
      <c r="M61" s="207" t="s">
        <v>360</v>
      </c>
      <c r="N61" s="270">
        <v>15</v>
      </c>
      <c r="O61" s="271">
        <v>40</v>
      </c>
      <c r="P61" s="208">
        <f>R61+T61+V61+X61+Z61</f>
        <v>9</v>
      </c>
      <c r="Q61" s="210">
        <f>S61+U61+W61+Y61+AA61</f>
        <v>35</v>
      </c>
      <c r="R61" s="202">
        <v>2</v>
      </c>
      <c r="S61" s="210">
        <v>4</v>
      </c>
      <c r="T61" s="202">
        <v>2</v>
      </c>
      <c r="U61" s="210">
        <v>12</v>
      </c>
      <c r="V61" s="202">
        <v>2</v>
      </c>
      <c r="W61" s="210">
        <v>12</v>
      </c>
      <c r="X61" s="202">
        <v>2</v>
      </c>
      <c r="Y61" s="210">
        <v>3</v>
      </c>
      <c r="Z61" s="202">
        <v>1</v>
      </c>
      <c r="AA61" s="211">
        <v>4</v>
      </c>
      <c r="AB61" s="178"/>
      <c r="AC61" s="193"/>
    </row>
    <row r="62" spans="1:29" ht="27" customHeight="1">
      <c r="A62" s="367"/>
      <c r="B62" s="195">
        <f>A$1-3</f>
        <v>2017</v>
      </c>
      <c r="C62" s="201"/>
      <c r="D62" s="253">
        <v>7</v>
      </c>
      <c r="E62" s="340">
        <v>10</v>
      </c>
      <c r="F62" s="204">
        <v>1</v>
      </c>
      <c r="G62" s="205">
        <v>1</v>
      </c>
      <c r="H62" s="205">
        <v>1</v>
      </c>
      <c r="I62" s="206"/>
      <c r="J62" s="207" t="s">
        <v>212</v>
      </c>
      <c r="K62" s="254" t="s">
        <v>359</v>
      </c>
      <c r="L62" s="207"/>
      <c r="M62" s="207" t="s">
        <v>360</v>
      </c>
      <c r="N62" s="270"/>
      <c r="O62" s="271"/>
      <c r="P62" s="208">
        <f>R62+T62+V62+X62+Z62</f>
        <v>10</v>
      </c>
      <c r="Q62" s="210">
        <f>S62+U62+W62+Y62+AA62</f>
        <v>37</v>
      </c>
      <c r="R62" s="202">
        <v>2</v>
      </c>
      <c r="S62" s="210">
        <v>2</v>
      </c>
      <c r="T62" s="202">
        <v>2</v>
      </c>
      <c r="U62" s="210">
        <v>8</v>
      </c>
      <c r="V62" s="202">
        <v>3</v>
      </c>
      <c r="W62" s="210">
        <v>16</v>
      </c>
      <c r="X62" s="202">
        <v>3</v>
      </c>
      <c r="Y62" s="210">
        <v>7</v>
      </c>
      <c r="Z62" s="202">
        <v>0</v>
      </c>
      <c r="AA62" s="211">
        <v>4</v>
      </c>
      <c r="AB62" s="178" t="s">
        <v>368</v>
      </c>
      <c r="AC62" s="180"/>
    </row>
    <row r="63" spans="1:29" ht="27" customHeight="1" hidden="1">
      <c r="A63" s="367"/>
      <c r="B63" s="195">
        <f>A$1-4</f>
        <v>2016</v>
      </c>
      <c r="C63" s="201"/>
      <c r="D63" s="253"/>
      <c r="E63" s="206"/>
      <c r="F63" s="204"/>
      <c r="G63" s="205"/>
      <c r="H63" s="205"/>
      <c r="I63" s="206"/>
      <c r="J63" s="254"/>
      <c r="K63" s="254"/>
      <c r="L63" s="207"/>
      <c r="M63" s="266"/>
      <c r="N63" s="270"/>
      <c r="O63" s="271"/>
      <c r="P63" s="208"/>
      <c r="Q63" s="210"/>
      <c r="R63" s="202"/>
      <c r="S63" s="210"/>
      <c r="T63" s="202"/>
      <c r="U63" s="210"/>
      <c r="V63" s="202"/>
      <c r="W63" s="210"/>
      <c r="X63" s="202"/>
      <c r="Y63" s="210"/>
      <c r="Z63" s="202"/>
      <c r="AA63" s="211"/>
      <c r="AB63" s="180"/>
      <c r="AC63" s="180"/>
    </row>
    <row r="64" spans="1:29" ht="27" customHeight="1" hidden="1">
      <c r="A64" s="368"/>
      <c r="B64" s="195">
        <f>A$1-5</f>
        <v>2015</v>
      </c>
      <c r="C64" s="201"/>
      <c r="D64" s="253"/>
      <c r="E64" s="206"/>
      <c r="F64" s="204"/>
      <c r="G64" s="205"/>
      <c r="H64" s="205"/>
      <c r="I64" s="206"/>
      <c r="J64" s="254"/>
      <c r="K64" s="254"/>
      <c r="L64" s="207"/>
      <c r="M64" s="266"/>
      <c r="N64" s="270"/>
      <c r="O64" s="271"/>
      <c r="P64" s="208" t="s">
        <v>358</v>
      </c>
      <c r="Q64" s="210" t="s">
        <v>358</v>
      </c>
      <c r="R64" s="202" t="s">
        <v>358</v>
      </c>
      <c r="S64" s="210" t="s">
        <v>358</v>
      </c>
      <c r="T64" s="202" t="s">
        <v>358</v>
      </c>
      <c r="U64" s="210" t="s">
        <v>358</v>
      </c>
      <c r="V64" s="202" t="s">
        <v>358</v>
      </c>
      <c r="W64" s="210" t="s">
        <v>358</v>
      </c>
      <c r="X64" s="202" t="s">
        <v>358</v>
      </c>
      <c r="Y64" s="210" t="s">
        <v>358</v>
      </c>
      <c r="Z64" s="202" t="s">
        <v>358</v>
      </c>
      <c r="AA64" s="211" t="s">
        <v>358</v>
      </c>
      <c r="AB64" s="180"/>
      <c r="AC64" s="180"/>
    </row>
    <row r="65" spans="1:29" ht="27" customHeight="1">
      <c r="A65" s="366" t="str">
        <f>VLOOKUP($A$2,$B$108:$S$122,10,FALSE)</f>
        <v>湖西第1団</v>
      </c>
      <c r="B65" s="195">
        <f>B$5</f>
        <v>2020</v>
      </c>
      <c r="C65" s="201">
        <f>SUM(D65:E65,Q65)</f>
        <v>0</v>
      </c>
      <c r="D65" s="217"/>
      <c r="E65" s="340">
        <f>P65</f>
        <v>0</v>
      </c>
      <c r="F65" s="219"/>
      <c r="G65" s="220"/>
      <c r="H65" s="220"/>
      <c r="I65" s="221"/>
      <c r="J65" s="222"/>
      <c r="K65" s="223"/>
      <c r="L65" s="222"/>
      <c r="M65" s="222"/>
      <c r="N65" s="270">
        <v>11</v>
      </c>
      <c r="O65" s="271">
        <v>8</v>
      </c>
      <c r="P65" s="208">
        <f>R65+T65+V65+X65+Z65</f>
        <v>0</v>
      </c>
      <c r="Q65" s="210">
        <f>S65+U65+W65+Y65+AA65</f>
        <v>0</v>
      </c>
      <c r="R65" s="224"/>
      <c r="S65" s="225"/>
      <c r="T65" s="224"/>
      <c r="U65" s="225"/>
      <c r="V65" s="224"/>
      <c r="W65" s="225"/>
      <c r="X65" s="224"/>
      <c r="Y65" s="225"/>
      <c r="Z65" s="224"/>
      <c r="AA65" s="226"/>
      <c r="AB65" s="380"/>
      <c r="AC65" s="380"/>
    </row>
    <row r="66" spans="1:29" ht="27" customHeight="1">
      <c r="A66" s="367"/>
      <c r="B66" s="196" t="s">
        <v>334</v>
      </c>
      <c r="C66" s="329">
        <f>IF(C$5="","",C65/C$5)</f>
      </c>
      <c r="D66" s="330">
        <f>IF(D$5="","",D65/D$5)</f>
      </c>
      <c r="E66" s="331">
        <f>IF(E$5="","",E65/E$5)</f>
      </c>
      <c r="F66" s="332"/>
      <c r="G66" s="333"/>
      <c r="H66" s="333"/>
      <c r="I66" s="334"/>
      <c r="J66" s="335"/>
      <c r="K66" s="336"/>
      <c r="L66" s="337"/>
      <c r="M66" s="338"/>
      <c r="N66" s="277">
        <f>IF(P65=0,"",P65/N65)</f>
      </c>
      <c r="O66" s="278">
        <f>IF(Q65=0,"",Q65/O65)</f>
      </c>
      <c r="P66" s="269">
        <f aca="true" t="shared" si="19" ref="P66:AA66">IF(P$5="","",P65/P$5)</f>
      </c>
      <c r="Q66" s="236">
        <f t="shared" si="19"/>
      </c>
      <c r="R66" s="330">
        <f t="shared" si="19"/>
      </c>
      <c r="S66" s="236">
        <f t="shared" si="19"/>
      </c>
      <c r="T66" s="330">
        <f t="shared" si="19"/>
      </c>
      <c r="U66" s="236">
        <f t="shared" si="19"/>
      </c>
      <c r="V66" s="330">
        <f t="shared" si="19"/>
      </c>
      <c r="W66" s="236">
        <f t="shared" si="19"/>
      </c>
      <c r="X66" s="330">
        <f t="shared" si="19"/>
      </c>
      <c r="Y66" s="236">
        <f t="shared" si="19"/>
      </c>
      <c r="Z66" s="330">
        <f t="shared" si="19"/>
      </c>
      <c r="AA66" s="339">
        <f t="shared" si="19"/>
      </c>
      <c r="AB66" s="381"/>
      <c r="AC66" s="381"/>
    </row>
    <row r="67" spans="1:29" ht="27" customHeight="1">
      <c r="A67" s="367"/>
      <c r="B67" s="195">
        <f>B$6</f>
        <v>2019</v>
      </c>
      <c r="C67" s="201">
        <v>14</v>
      </c>
      <c r="D67" s="253">
        <v>5</v>
      </c>
      <c r="E67" s="340">
        <v>5</v>
      </c>
      <c r="F67" s="204"/>
      <c r="G67" s="205"/>
      <c r="H67" s="205"/>
      <c r="I67" s="206"/>
      <c r="J67" s="207"/>
      <c r="K67" s="254"/>
      <c r="L67" s="207"/>
      <c r="M67" s="207"/>
      <c r="N67" s="270">
        <v>11</v>
      </c>
      <c r="O67" s="271">
        <v>8</v>
      </c>
      <c r="P67" s="208">
        <f>R67+T67+V67+X67+Z67</f>
        <v>5</v>
      </c>
      <c r="Q67" s="210">
        <f>S67+U67+W67+Y67+AA67</f>
        <v>4</v>
      </c>
      <c r="R67" s="202">
        <v>1</v>
      </c>
      <c r="S67" s="210">
        <v>1</v>
      </c>
      <c r="T67" s="202">
        <v>2</v>
      </c>
      <c r="U67" s="210">
        <v>1</v>
      </c>
      <c r="V67" s="202">
        <v>0</v>
      </c>
      <c r="W67" s="210">
        <v>0</v>
      </c>
      <c r="X67" s="202">
        <v>2</v>
      </c>
      <c r="Y67" s="210">
        <v>2</v>
      </c>
      <c r="Z67" s="202">
        <v>0</v>
      </c>
      <c r="AA67" s="211">
        <v>0</v>
      </c>
      <c r="AB67" s="363" t="s">
        <v>369</v>
      </c>
      <c r="AC67" s="363" t="s">
        <v>384</v>
      </c>
    </row>
    <row r="68" spans="1:29" ht="27" customHeight="1">
      <c r="A68" s="367"/>
      <c r="B68" s="196" t="s">
        <v>334</v>
      </c>
      <c r="C68" s="341">
        <f>IF(C$6="","",C67/C$6)</f>
        <v>0.029473684210526315</v>
      </c>
      <c r="D68" s="330">
        <f>IF(D$6="","",D67/D$6)</f>
        <v>0.04672897196261682</v>
      </c>
      <c r="E68" s="342">
        <f>IF(E$6="","",E67/E$6)</f>
        <v>0.04807692307692308</v>
      </c>
      <c r="F68" s="332"/>
      <c r="G68" s="333"/>
      <c r="H68" s="333"/>
      <c r="I68" s="334"/>
      <c r="J68" s="343"/>
      <c r="K68" s="336"/>
      <c r="L68" s="337"/>
      <c r="M68" s="344"/>
      <c r="N68" s="277">
        <f>IF(P67=0,"",P67/N67)</f>
        <v>0.45454545454545453</v>
      </c>
      <c r="O68" s="278">
        <f>IF(Q67=0,"",Q67/O67)</f>
        <v>0.5</v>
      </c>
      <c r="P68" s="269">
        <f aca="true" t="shared" si="20" ref="P68:AA68">IF(P$6="","",P67/P$6)</f>
        <v>0.04807692307692308</v>
      </c>
      <c r="Q68" s="236">
        <f t="shared" si="20"/>
        <v>0.015151515151515152</v>
      </c>
      <c r="R68" s="330">
        <f t="shared" si="20"/>
        <v>0.038461538461538464</v>
      </c>
      <c r="S68" s="236">
        <f t="shared" si="20"/>
        <v>0.03125</v>
      </c>
      <c r="T68" s="330">
        <f t="shared" si="20"/>
        <v>0.06451612903225806</v>
      </c>
      <c r="U68" s="236">
        <f t="shared" si="20"/>
        <v>0.0125</v>
      </c>
      <c r="V68" s="330">
        <f t="shared" si="20"/>
        <v>0</v>
      </c>
      <c r="W68" s="236">
        <f t="shared" si="20"/>
        <v>0</v>
      </c>
      <c r="X68" s="330">
        <f t="shared" si="20"/>
        <v>0.125</v>
      </c>
      <c r="Y68" s="236">
        <f t="shared" si="20"/>
        <v>0.058823529411764705</v>
      </c>
      <c r="Z68" s="330">
        <f t="shared" si="20"/>
        <v>0</v>
      </c>
      <c r="AA68" s="339">
        <f t="shared" si="20"/>
        <v>0</v>
      </c>
      <c r="AB68" s="364"/>
      <c r="AC68" s="364"/>
    </row>
    <row r="69" spans="1:29" ht="27" customHeight="1">
      <c r="A69" s="367"/>
      <c r="B69" s="195">
        <f>A$1-2</f>
        <v>2018</v>
      </c>
      <c r="C69" s="201">
        <v>20</v>
      </c>
      <c r="D69" s="253">
        <v>5</v>
      </c>
      <c r="E69" s="340">
        <v>7</v>
      </c>
      <c r="F69" s="204"/>
      <c r="G69" s="205"/>
      <c r="H69" s="205"/>
      <c r="I69" s="206"/>
      <c r="J69" s="207"/>
      <c r="K69" s="254"/>
      <c r="L69" s="207"/>
      <c r="M69" s="207"/>
      <c r="N69" s="270">
        <v>11</v>
      </c>
      <c r="O69" s="271">
        <v>8</v>
      </c>
      <c r="P69" s="208">
        <f>R69+T69+V69+X69+Z69</f>
        <v>7</v>
      </c>
      <c r="Q69" s="210">
        <f>S69+U69+W69+Y69+AA69</f>
        <v>8</v>
      </c>
      <c r="R69" s="202">
        <v>1</v>
      </c>
      <c r="S69" s="210">
        <v>1</v>
      </c>
      <c r="T69" s="202">
        <v>1</v>
      </c>
      <c r="U69" s="210">
        <v>1</v>
      </c>
      <c r="V69" s="202">
        <v>4</v>
      </c>
      <c r="W69" s="210">
        <v>5</v>
      </c>
      <c r="X69" s="202">
        <v>1</v>
      </c>
      <c r="Y69" s="210">
        <v>1</v>
      </c>
      <c r="Z69" s="202">
        <v>0</v>
      </c>
      <c r="AA69" s="211">
        <v>0</v>
      </c>
      <c r="AB69" s="178" t="s">
        <v>369</v>
      </c>
      <c r="AC69" s="193"/>
    </row>
    <row r="70" spans="1:29" ht="27" customHeight="1">
      <c r="A70" s="367"/>
      <c r="B70" s="195">
        <f>A$1-3</f>
        <v>2017</v>
      </c>
      <c r="C70" s="201">
        <v>19</v>
      </c>
      <c r="D70" s="253">
        <v>5</v>
      </c>
      <c r="E70" s="340">
        <v>6</v>
      </c>
      <c r="F70" s="204"/>
      <c r="G70" s="205"/>
      <c r="H70" s="205"/>
      <c r="I70" s="206"/>
      <c r="J70" s="207"/>
      <c r="K70" s="254"/>
      <c r="L70" s="207"/>
      <c r="M70" s="207"/>
      <c r="N70" s="270"/>
      <c r="O70" s="271"/>
      <c r="P70" s="208">
        <f>R70+T70+V70+X70+Z70</f>
        <v>6</v>
      </c>
      <c r="Q70" s="210">
        <f>S70+U70+W70+Y70+AA70</f>
        <v>8</v>
      </c>
      <c r="R70" s="202">
        <v>0</v>
      </c>
      <c r="S70" s="210">
        <v>0</v>
      </c>
      <c r="T70" s="202">
        <v>2</v>
      </c>
      <c r="U70" s="210">
        <v>3</v>
      </c>
      <c r="V70" s="202">
        <v>3</v>
      </c>
      <c r="W70" s="210">
        <v>4</v>
      </c>
      <c r="X70" s="202">
        <v>1</v>
      </c>
      <c r="Y70" s="210">
        <v>1</v>
      </c>
      <c r="Z70" s="202">
        <v>0</v>
      </c>
      <c r="AA70" s="211">
        <v>0</v>
      </c>
      <c r="AB70" s="178" t="s">
        <v>369</v>
      </c>
      <c r="AC70" s="180"/>
    </row>
    <row r="71" spans="1:29" ht="27" customHeight="1" hidden="1">
      <c r="A71" s="367"/>
      <c r="B71" s="195">
        <f>A$1-4</f>
        <v>2016</v>
      </c>
      <c r="C71" s="201"/>
      <c r="D71" s="253"/>
      <c r="E71" s="206"/>
      <c r="F71" s="204"/>
      <c r="G71" s="205"/>
      <c r="H71" s="205"/>
      <c r="I71" s="206"/>
      <c r="J71" s="254"/>
      <c r="K71" s="254"/>
      <c r="L71" s="207"/>
      <c r="M71" s="266"/>
      <c r="N71" s="270"/>
      <c r="O71" s="271"/>
      <c r="P71" s="208"/>
      <c r="Q71" s="210"/>
      <c r="R71" s="202"/>
      <c r="S71" s="210"/>
      <c r="T71" s="202"/>
      <c r="U71" s="210"/>
      <c r="V71" s="202"/>
      <c r="W71" s="210"/>
      <c r="X71" s="202"/>
      <c r="Y71" s="210"/>
      <c r="Z71" s="202"/>
      <c r="AA71" s="211"/>
      <c r="AB71" s="180"/>
      <c r="AC71" s="180"/>
    </row>
    <row r="72" spans="1:29" ht="27" customHeight="1" hidden="1">
      <c r="A72" s="368"/>
      <c r="B72" s="195">
        <f>A$1-5</f>
        <v>2015</v>
      </c>
      <c r="C72" s="201"/>
      <c r="D72" s="253"/>
      <c r="E72" s="206"/>
      <c r="F72" s="204"/>
      <c r="G72" s="205"/>
      <c r="H72" s="205"/>
      <c r="I72" s="206"/>
      <c r="J72" s="254"/>
      <c r="K72" s="254"/>
      <c r="L72" s="207"/>
      <c r="M72" s="266"/>
      <c r="N72" s="270"/>
      <c r="O72" s="271"/>
      <c r="P72" s="208" t="s">
        <v>358</v>
      </c>
      <c r="Q72" s="210" t="s">
        <v>358</v>
      </c>
      <c r="R72" s="202" t="s">
        <v>358</v>
      </c>
      <c r="S72" s="210" t="s">
        <v>358</v>
      </c>
      <c r="T72" s="202" t="s">
        <v>358</v>
      </c>
      <c r="U72" s="210" t="s">
        <v>358</v>
      </c>
      <c r="V72" s="202" t="s">
        <v>358</v>
      </c>
      <c r="W72" s="210" t="s">
        <v>358</v>
      </c>
      <c r="X72" s="202" t="s">
        <v>358</v>
      </c>
      <c r="Y72" s="210" t="s">
        <v>358</v>
      </c>
      <c r="Z72" s="202" t="s">
        <v>358</v>
      </c>
      <c r="AA72" s="211" t="s">
        <v>358</v>
      </c>
      <c r="AB72" s="180"/>
      <c r="AC72" s="180"/>
    </row>
    <row r="73" spans="1:29" ht="27" customHeight="1">
      <c r="A73" s="382" t="str">
        <f>VLOOKUP($A$2,$B$108:$S$122,11,FALSE)</f>
        <v>湖西第2団</v>
      </c>
      <c r="B73" s="279">
        <f>B$5</f>
        <v>2020</v>
      </c>
      <c r="C73" s="280"/>
      <c r="D73" s="281"/>
      <c r="E73" s="282"/>
      <c r="F73" s="283"/>
      <c r="G73" s="284"/>
      <c r="H73" s="284"/>
      <c r="I73" s="285"/>
      <c r="J73" s="286"/>
      <c r="K73" s="287"/>
      <c r="L73" s="286"/>
      <c r="M73" s="286"/>
      <c r="N73" s="288">
        <v>8</v>
      </c>
      <c r="O73" s="289">
        <v>4</v>
      </c>
      <c r="P73" s="290">
        <f>R73+T73+V73+X73+Z73</f>
        <v>0</v>
      </c>
      <c r="Q73" s="291">
        <f>S73+U73+W73+Y73+AA73</f>
        <v>0</v>
      </c>
      <c r="R73" s="292"/>
      <c r="S73" s="293"/>
      <c r="T73" s="292"/>
      <c r="U73" s="293"/>
      <c r="V73" s="292"/>
      <c r="W73" s="293"/>
      <c r="X73" s="292"/>
      <c r="Y73" s="293"/>
      <c r="Z73" s="292"/>
      <c r="AA73" s="294"/>
      <c r="AB73" s="385"/>
      <c r="AC73" s="385"/>
    </row>
    <row r="74" spans="1:29" ht="27" customHeight="1">
      <c r="A74" s="383"/>
      <c r="B74" s="295" t="s">
        <v>334</v>
      </c>
      <c r="C74" s="296">
        <f>IF(C$5="","",C73/C$5)</f>
      </c>
      <c r="D74" s="297">
        <f>IF(D$5="","",D73/D$5)</f>
      </c>
      <c r="E74" s="298">
        <f>IF(E$5="","",E73/E$5)</f>
      </c>
      <c r="F74" s="299"/>
      <c r="G74" s="300"/>
      <c r="H74" s="300"/>
      <c r="I74" s="301"/>
      <c r="J74" s="302"/>
      <c r="K74" s="303"/>
      <c r="L74" s="304"/>
      <c r="M74" s="305"/>
      <c r="N74" s="306">
        <f>IF(P73=0,"",P73/N73)</f>
      </c>
      <c r="O74" s="307">
        <f>IF(Q73=0,"",Q73/O73)</f>
      </c>
      <c r="P74" s="308">
        <f aca="true" t="shared" si="21" ref="P74:AA74">IF(P$5="","",P73/P$5)</f>
      </c>
      <c r="Q74" s="309">
        <f t="shared" si="21"/>
      </c>
      <c r="R74" s="297">
        <f t="shared" si="21"/>
      </c>
      <c r="S74" s="310">
        <f t="shared" si="21"/>
      </c>
      <c r="T74" s="297">
        <f t="shared" si="21"/>
      </c>
      <c r="U74" s="310">
        <f t="shared" si="21"/>
      </c>
      <c r="V74" s="297">
        <f t="shared" si="21"/>
      </c>
      <c r="W74" s="310">
        <f t="shared" si="21"/>
      </c>
      <c r="X74" s="297">
        <f t="shared" si="21"/>
      </c>
      <c r="Y74" s="310">
        <f t="shared" si="21"/>
      </c>
      <c r="Z74" s="297">
        <f t="shared" si="21"/>
      </c>
      <c r="AA74" s="311">
        <f t="shared" si="21"/>
      </c>
      <c r="AB74" s="386"/>
      <c r="AC74" s="386"/>
    </row>
    <row r="75" spans="1:29" ht="27" customHeight="1">
      <c r="A75" s="383"/>
      <c r="B75" s="279">
        <f>B$6</f>
        <v>2019</v>
      </c>
      <c r="C75" s="280"/>
      <c r="D75" s="281"/>
      <c r="E75" s="282"/>
      <c r="F75" s="283"/>
      <c r="G75" s="284"/>
      <c r="H75" s="284"/>
      <c r="I75" s="285"/>
      <c r="J75" s="286"/>
      <c r="K75" s="287"/>
      <c r="L75" s="286"/>
      <c r="M75" s="286"/>
      <c r="N75" s="288">
        <v>8</v>
      </c>
      <c r="O75" s="289">
        <v>4</v>
      </c>
      <c r="P75" s="290">
        <f>R75+T75+V75+X75+Z75</f>
        <v>0</v>
      </c>
      <c r="Q75" s="291">
        <f>S75+U75+W75+Y75+AA75</f>
        <v>0</v>
      </c>
      <c r="R75" s="292"/>
      <c r="S75" s="293"/>
      <c r="T75" s="292"/>
      <c r="U75" s="293"/>
      <c r="V75" s="292"/>
      <c r="W75" s="293"/>
      <c r="X75" s="292"/>
      <c r="Y75" s="293"/>
      <c r="Z75" s="292"/>
      <c r="AA75" s="294"/>
      <c r="AB75" s="385"/>
      <c r="AC75" s="385"/>
    </row>
    <row r="76" spans="1:29" ht="27" customHeight="1">
      <c r="A76" s="383"/>
      <c r="B76" s="295" t="s">
        <v>334</v>
      </c>
      <c r="C76" s="312">
        <f>IF(C$6="","",C75/C$6)</f>
        <v>0</v>
      </c>
      <c r="D76" s="297">
        <f>IF(D$6="","",D75/D$6)</f>
        <v>0</v>
      </c>
      <c r="E76" s="313">
        <f>IF(E$6="","",E75/E$6)</f>
        <v>0</v>
      </c>
      <c r="F76" s="299"/>
      <c r="G76" s="300"/>
      <c r="H76" s="300"/>
      <c r="I76" s="301"/>
      <c r="J76" s="314"/>
      <c r="K76" s="303"/>
      <c r="L76" s="304"/>
      <c r="M76" s="315"/>
      <c r="N76" s="306">
        <f>IF(P75=0,"",P75/N75)</f>
      </c>
      <c r="O76" s="307">
        <f>IF(Q75=0,"",Q75/O75)</f>
      </c>
      <c r="P76" s="308">
        <f aca="true" t="shared" si="22" ref="P76:AA76">IF(P$6="","",P75/P$6)</f>
        <v>0</v>
      </c>
      <c r="Q76" s="309">
        <f t="shared" si="22"/>
        <v>0</v>
      </c>
      <c r="R76" s="297">
        <f t="shared" si="22"/>
        <v>0</v>
      </c>
      <c r="S76" s="310">
        <f t="shared" si="22"/>
        <v>0</v>
      </c>
      <c r="T76" s="297">
        <f t="shared" si="22"/>
        <v>0</v>
      </c>
      <c r="U76" s="310">
        <f t="shared" si="22"/>
        <v>0</v>
      </c>
      <c r="V76" s="297">
        <f t="shared" si="22"/>
        <v>0</v>
      </c>
      <c r="W76" s="310">
        <f t="shared" si="22"/>
        <v>0</v>
      </c>
      <c r="X76" s="297">
        <f t="shared" si="22"/>
        <v>0</v>
      </c>
      <c r="Y76" s="310">
        <f t="shared" si="22"/>
        <v>0</v>
      </c>
      <c r="Z76" s="297">
        <f t="shared" si="22"/>
        <v>0</v>
      </c>
      <c r="AA76" s="311">
        <f t="shared" si="22"/>
        <v>0</v>
      </c>
      <c r="AB76" s="386"/>
      <c r="AC76" s="386"/>
    </row>
    <row r="77" spans="1:29" ht="27" customHeight="1">
      <c r="A77" s="383"/>
      <c r="B77" s="279">
        <f>A$1-2</f>
        <v>2018</v>
      </c>
      <c r="C77" s="280">
        <v>12</v>
      </c>
      <c r="D77" s="281">
        <v>5</v>
      </c>
      <c r="E77" s="282">
        <v>3</v>
      </c>
      <c r="F77" s="283"/>
      <c r="G77" s="284"/>
      <c r="H77" s="284"/>
      <c r="I77" s="285"/>
      <c r="J77" s="286"/>
      <c r="K77" s="287"/>
      <c r="L77" s="286"/>
      <c r="M77" s="286"/>
      <c r="N77" s="288">
        <v>8</v>
      </c>
      <c r="O77" s="289">
        <v>4</v>
      </c>
      <c r="P77" s="290">
        <f>R77+T77+V77+X77+Z77</f>
        <v>3</v>
      </c>
      <c r="Q77" s="291">
        <f>S77+U77+W77+Y77+AA77</f>
        <v>4</v>
      </c>
      <c r="R77" s="292">
        <v>0</v>
      </c>
      <c r="S77" s="293">
        <v>0</v>
      </c>
      <c r="T77" s="292">
        <v>2</v>
      </c>
      <c r="U77" s="293">
        <v>2</v>
      </c>
      <c r="V77" s="292">
        <v>1</v>
      </c>
      <c r="W77" s="293">
        <v>2</v>
      </c>
      <c r="X77" s="292">
        <v>0</v>
      </c>
      <c r="Y77" s="293">
        <v>0</v>
      </c>
      <c r="Z77" s="292">
        <v>0</v>
      </c>
      <c r="AA77" s="294">
        <v>0</v>
      </c>
      <c r="AB77" s="316"/>
      <c r="AC77" s="317"/>
    </row>
    <row r="78" spans="1:29" ht="27" customHeight="1">
      <c r="A78" s="383"/>
      <c r="B78" s="279">
        <f>A$1-3</f>
        <v>2017</v>
      </c>
      <c r="C78" s="280">
        <v>15</v>
      </c>
      <c r="D78" s="281">
        <v>5</v>
      </c>
      <c r="E78" s="282">
        <v>6</v>
      </c>
      <c r="F78" s="283"/>
      <c r="G78" s="284"/>
      <c r="H78" s="284"/>
      <c r="I78" s="285"/>
      <c r="J78" s="286"/>
      <c r="K78" s="287"/>
      <c r="L78" s="286"/>
      <c r="M78" s="286"/>
      <c r="N78" s="288"/>
      <c r="O78" s="289"/>
      <c r="P78" s="290">
        <f>R78+T78+V78+X78+Z78</f>
        <v>3</v>
      </c>
      <c r="Q78" s="291">
        <f>S78+U78+W78+Y78+AA78</f>
        <v>4</v>
      </c>
      <c r="R78" s="292">
        <v>0</v>
      </c>
      <c r="S78" s="293">
        <v>0</v>
      </c>
      <c r="T78" s="292">
        <v>2</v>
      </c>
      <c r="U78" s="293">
        <v>2</v>
      </c>
      <c r="V78" s="292">
        <v>1</v>
      </c>
      <c r="W78" s="293">
        <v>2</v>
      </c>
      <c r="X78" s="292">
        <v>0</v>
      </c>
      <c r="Y78" s="293">
        <v>0</v>
      </c>
      <c r="Z78" s="292">
        <v>0</v>
      </c>
      <c r="AA78" s="294">
        <v>0</v>
      </c>
      <c r="AB78" s="316" t="s">
        <v>370</v>
      </c>
      <c r="AC78" s="318"/>
    </row>
    <row r="79" spans="1:29" ht="27" customHeight="1" hidden="1">
      <c r="A79" s="383"/>
      <c r="B79" s="279">
        <f>A$1-4</f>
        <v>2016</v>
      </c>
      <c r="C79" s="319"/>
      <c r="D79" s="320"/>
      <c r="E79" s="321"/>
      <c r="F79" s="322"/>
      <c r="G79" s="323"/>
      <c r="H79" s="323"/>
      <c r="I79" s="321"/>
      <c r="J79" s="324"/>
      <c r="K79" s="324"/>
      <c r="L79" s="325"/>
      <c r="M79" s="326"/>
      <c r="N79" s="288"/>
      <c r="O79" s="289"/>
      <c r="P79" s="290"/>
      <c r="Q79" s="291"/>
      <c r="R79" s="327"/>
      <c r="S79" s="291"/>
      <c r="T79" s="327"/>
      <c r="U79" s="291"/>
      <c r="V79" s="327"/>
      <c r="W79" s="291"/>
      <c r="X79" s="327"/>
      <c r="Y79" s="291"/>
      <c r="Z79" s="327"/>
      <c r="AA79" s="328"/>
      <c r="AB79" s="318"/>
      <c r="AC79" s="318"/>
    </row>
    <row r="80" spans="1:29" ht="27" customHeight="1" hidden="1">
      <c r="A80" s="384"/>
      <c r="B80" s="279">
        <f>A$1-5</f>
        <v>2015</v>
      </c>
      <c r="C80" s="319"/>
      <c r="D80" s="320"/>
      <c r="E80" s="321"/>
      <c r="F80" s="322"/>
      <c r="G80" s="323"/>
      <c r="H80" s="323"/>
      <c r="I80" s="321"/>
      <c r="J80" s="324"/>
      <c r="K80" s="324"/>
      <c r="L80" s="325"/>
      <c r="M80" s="326"/>
      <c r="N80" s="288"/>
      <c r="O80" s="289"/>
      <c r="P80" s="290" t="s">
        <v>358</v>
      </c>
      <c r="Q80" s="291" t="s">
        <v>358</v>
      </c>
      <c r="R80" s="327" t="s">
        <v>358</v>
      </c>
      <c r="S80" s="291" t="s">
        <v>358</v>
      </c>
      <c r="T80" s="327" t="s">
        <v>358</v>
      </c>
      <c r="U80" s="291" t="s">
        <v>358</v>
      </c>
      <c r="V80" s="327" t="s">
        <v>358</v>
      </c>
      <c r="W80" s="291" t="s">
        <v>358</v>
      </c>
      <c r="X80" s="327" t="s">
        <v>358</v>
      </c>
      <c r="Y80" s="291" t="s">
        <v>358</v>
      </c>
      <c r="Z80" s="327" t="s">
        <v>358</v>
      </c>
      <c r="AA80" s="328" t="s">
        <v>358</v>
      </c>
      <c r="AB80" s="318"/>
      <c r="AC80" s="318"/>
    </row>
    <row r="81" spans="1:29" ht="27" customHeight="1">
      <c r="A81" s="366">
        <f>VLOOKUP($A$2,$B$108:$S$122,12,FALSE)</f>
        <v>0</v>
      </c>
      <c r="B81" s="195">
        <f>B$5</f>
        <v>2020</v>
      </c>
      <c r="C81" s="216"/>
      <c r="D81" s="217"/>
      <c r="E81" s="218"/>
      <c r="F81" s="219"/>
      <c r="G81" s="220"/>
      <c r="H81" s="220"/>
      <c r="I81" s="221"/>
      <c r="J81" s="222"/>
      <c r="K81" s="223"/>
      <c r="L81" s="222"/>
      <c r="M81" s="222"/>
      <c r="N81" s="270"/>
      <c r="O81" s="271"/>
      <c r="P81" s="208">
        <f>R81+T81+V81+X81+Z81</f>
        <v>0</v>
      </c>
      <c r="Q81" s="210">
        <f>S81+U81+W81+Y81+AA81</f>
        <v>0</v>
      </c>
      <c r="R81" s="224"/>
      <c r="S81" s="225"/>
      <c r="T81" s="224"/>
      <c r="U81" s="225"/>
      <c r="V81" s="224"/>
      <c r="W81" s="225"/>
      <c r="X81" s="224"/>
      <c r="Y81" s="225"/>
      <c r="Z81" s="224"/>
      <c r="AA81" s="226"/>
      <c r="AB81" s="380"/>
      <c r="AC81" s="380"/>
    </row>
    <row r="82" spans="1:29" ht="27" customHeight="1">
      <c r="A82" s="367"/>
      <c r="B82" s="196" t="s">
        <v>334</v>
      </c>
      <c r="C82" s="227">
        <f>IF(C$5="","",C81/C$5)</f>
      </c>
      <c r="D82" s="228">
        <f>IF(D$5="","",D81/D$5)</f>
      </c>
      <c r="E82" s="229">
        <f>IF(E$5="","",E81/E$5)</f>
      </c>
      <c r="F82" s="230"/>
      <c r="G82" s="231"/>
      <c r="H82" s="231"/>
      <c r="I82" s="232"/>
      <c r="J82" s="233"/>
      <c r="K82" s="234"/>
      <c r="L82" s="235"/>
      <c r="M82" s="264"/>
      <c r="N82" s="277">
        <f>IF(P81=0,"",P81/N81)</f>
      </c>
      <c r="O82" s="278">
        <f>IF(Q81=0,"",Q81/O81)</f>
      </c>
      <c r="P82" s="269">
        <f aca="true" t="shared" si="23" ref="P82:AA82">IF(P$5="","",P81/P$5)</f>
      </c>
      <c r="Q82" s="236">
        <f t="shared" si="23"/>
      </c>
      <c r="R82" s="228">
        <f t="shared" si="23"/>
      </c>
      <c r="S82" s="237">
        <f t="shared" si="23"/>
      </c>
      <c r="T82" s="228">
        <f t="shared" si="23"/>
      </c>
      <c r="U82" s="237">
        <f t="shared" si="23"/>
      </c>
      <c r="V82" s="228">
        <f t="shared" si="23"/>
      </c>
      <c r="W82" s="237">
        <f t="shared" si="23"/>
      </c>
      <c r="X82" s="228">
        <f t="shared" si="23"/>
      </c>
      <c r="Y82" s="237">
        <f t="shared" si="23"/>
      </c>
      <c r="Z82" s="228">
        <f t="shared" si="23"/>
      </c>
      <c r="AA82" s="238">
        <f t="shared" si="23"/>
      </c>
      <c r="AB82" s="381"/>
      <c r="AC82" s="381"/>
    </row>
    <row r="83" spans="1:29" ht="27" customHeight="1">
      <c r="A83" s="367"/>
      <c r="B83" s="195">
        <f>B$6</f>
        <v>2019</v>
      </c>
      <c r="C83" s="216"/>
      <c r="D83" s="217"/>
      <c r="E83" s="218"/>
      <c r="F83" s="219"/>
      <c r="G83" s="220"/>
      <c r="H83" s="220"/>
      <c r="I83" s="221"/>
      <c r="J83" s="222"/>
      <c r="K83" s="223"/>
      <c r="L83" s="222"/>
      <c r="M83" s="222"/>
      <c r="N83" s="270"/>
      <c r="O83" s="271"/>
      <c r="P83" s="208">
        <f>R83+T83+V83+X83+Z83</f>
        <v>0</v>
      </c>
      <c r="Q83" s="210">
        <f>S83+U83+W83+Y83+AA83</f>
        <v>0</v>
      </c>
      <c r="R83" s="224"/>
      <c r="S83" s="225"/>
      <c r="T83" s="224"/>
      <c r="U83" s="225"/>
      <c r="V83" s="224"/>
      <c r="W83" s="225"/>
      <c r="X83" s="224"/>
      <c r="Y83" s="225"/>
      <c r="Z83" s="224"/>
      <c r="AA83" s="226"/>
      <c r="AB83" s="380"/>
      <c r="AC83" s="380"/>
    </row>
    <row r="84" spans="1:29" ht="27" customHeight="1">
      <c r="A84" s="367"/>
      <c r="B84" s="196" t="s">
        <v>334</v>
      </c>
      <c r="C84" s="239">
        <f>IF(C$6="","",C83/C$6)</f>
        <v>0</v>
      </c>
      <c r="D84" s="228">
        <f>IF(D$6="","",D83/D$6)</f>
        <v>0</v>
      </c>
      <c r="E84" s="240">
        <f>IF(E$6="","",E83/E$6)</f>
        <v>0</v>
      </c>
      <c r="F84" s="230"/>
      <c r="G84" s="231"/>
      <c r="H84" s="231"/>
      <c r="I84" s="232"/>
      <c r="J84" s="241"/>
      <c r="K84" s="234"/>
      <c r="L84" s="235"/>
      <c r="M84" s="265"/>
      <c r="N84" s="277">
        <f>IF(P83=0,"",P83/N83)</f>
      </c>
      <c r="O84" s="278">
        <f>IF(Q83=0,"",Q83/O83)</f>
      </c>
      <c r="P84" s="269">
        <f aca="true" t="shared" si="24" ref="P84:AA84">IF(P$6="","",P83/P$6)</f>
        <v>0</v>
      </c>
      <c r="Q84" s="236">
        <f t="shared" si="24"/>
        <v>0</v>
      </c>
      <c r="R84" s="228">
        <f t="shared" si="24"/>
        <v>0</v>
      </c>
      <c r="S84" s="237">
        <f t="shared" si="24"/>
        <v>0</v>
      </c>
      <c r="T84" s="228">
        <f t="shared" si="24"/>
        <v>0</v>
      </c>
      <c r="U84" s="237">
        <f t="shared" si="24"/>
        <v>0</v>
      </c>
      <c r="V84" s="228">
        <f t="shared" si="24"/>
        <v>0</v>
      </c>
      <c r="W84" s="237">
        <f t="shared" si="24"/>
        <v>0</v>
      </c>
      <c r="X84" s="228">
        <f t="shared" si="24"/>
        <v>0</v>
      </c>
      <c r="Y84" s="237">
        <f t="shared" si="24"/>
        <v>0</v>
      </c>
      <c r="Z84" s="228">
        <f t="shared" si="24"/>
        <v>0</v>
      </c>
      <c r="AA84" s="238">
        <f t="shared" si="24"/>
        <v>0</v>
      </c>
      <c r="AB84" s="381"/>
      <c r="AC84" s="381"/>
    </row>
    <row r="85" spans="1:29" ht="27" customHeight="1">
      <c r="A85" s="367"/>
      <c r="B85" s="195">
        <f>A$1-2</f>
        <v>2018</v>
      </c>
      <c r="C85" s="242"/>
      <c r="D85" s="243"/>
      <c r="E85" s="244"/>
      <c r="F85" s="245"/>
      <c r="G85" s="246"/>
      <c r="H85" s="246"/>
      <c r="I85" s="247"/>
      <c r="J85" s="248"/>
      <c r="K85" s="249"/>
      <c r="L85" s="248"/>
      <c r="M85" s="248"/>
      <c r="N85" s="270"/>
      <c r="O85" s="271"/>
      <c r="P85" s="208">
        <f>R85+T85+V85+X85+Z85</f>
        <v>0</v>
      </c>
      <c r="Q85" s="210">
        <f>S85+U85+W85+Y85+AA85</f>
        <v>0</v>
      </c>
      <c r="R85" s="250"/>
      <c r="S85" s="251"/>
      <c r="T85" s="250"/>
      <c r="U85" s="251"/>
      <c r="V85" s="250"/>
      <c r="W85" s="251"/>
      <c r="X85" s="250"/>
      <c r="Y85" s="251"/>
      <c r="Z85" s="250"/>
      <c r="AA85" s="252"/>
      <c r="AB85" s="178"/>
      <c r="AC85" s="193"/>
    </row>
    <row r="86" spans="1:29" ht="27" customHeight="1" hidden="1">
      <c r="A86" s="367"/>
      <c r="B86" s="195">
        <f>A$1-3</f>
        <v>2017</v>
      </c>
      <c r="C86" s="242"/>
      <c r="D86" s="243"/>
      <c r="E86" s="244"/>
      <c r="F86" s="245"/>
      <c r="G86" s="246"/>
      <c r="H86" s="246"/>
      <c r="I86" s="247"/>
      <c r="J86" s="248"/>
      <c r="K86" s="249"/>
      <c r="L86" s="248"/>
      <c r="M86" s="248"/>
      <c r="N86" s="270"/>
      <c r="O86" s="271"/>
      <c r="P86" s="208"/>
      <c r="Q86" s="210"/>
      <c r="R86" s="250"/>
      <c r="S86" s="251"/>
      <c r="T86" s="250"/>
      <c r="U86" s="251"/>
      <c r="V86" s="250"/>
      <c r="W86" s="251"/>
      <c r="X86" s="250"/>
      <c r="Y86" s="251"/>
      <c r="Z86" s="250"/>
      <c r="AA86" s="252"/>
      <c r="AB86" s="178"/>
      <c r="AC86" s="180"/>
    </row>
    <row r="87" spans="1:29" ht="27" customHeight="1" hidden="1">
      <c r="A87" s="367"/>
      <c r="B87" s="195">
        <f>A$1-4</f>
        <v>2016</v>
      </c>
      <c r="C87" s="201"/>
      <c r="D87" s="253"/>
      <c r="E87" s="206"/>
      <c r="F87" s="204"/>
      <c r="G87" s="205"/>
      <c r="H87" s="205"/>
      <c r="I87" s="206"/>
      <c r="J87" s="254"/>
      <c r="K87" s="254"/>
      <c r="L87" s="207"/>
      <c r="M87" s="266"/>
      <c r="N87" s="270"/>
      <c r="O87" s="271"/>
      <c r="P87" s="208"/>
      <c r="Q87" s="210"/>
      <c r="R87" s="202"/>
      <c r="S87" s="210"/>
      <c r="T87" s="202"/>
      <c r="U87" s="210"/>
      <c r="V87" s="202"/>
      <c r="W87" s="210"/>
      <c r="X87" s="202"/>
      <c r="Y87" s="210"/>
      <c r="Z87" s="202"/>
      <c r="AA87" s="211"/>
      <c r="AB87" s="180"/>
      <c r="AC87" s="180"/>
    </row>
    <row r="88" spans="1:29" ht="27" customHeight="1" hidden="1">
      <c r="A88" s="368"/>
      <c r="B88" s="195">
        <f>A$1-5</f>
        <v>2015</v>
      </c>
      <c r="C88" s="201">
        <v>0</v>
      </c>
      <c r="D88" s="253">
        <v>0</v>
      </c>
      <c r="E88" s="206">
        <v>0</v>
      </c>
      <c r="F88" s="204"/>
      <c r="G88" s="205"/>
      <c r="H88" s="205"/>
      <c r="I88" s="206"/>
      <c r="J88" s="254"/>
      <c r="K88" s="254"/>
      <c r="L88" s="207"/>
      <c r="M88" s="266"/>
      <c r="N88" s="270"/>
      <c r="O88" s="271"/>
      <c r="P88" s="208" t="s">
        <v>358</v>
      </c>
      <c r="Q88" s="210" t="s">
        <v>358</v>
      </c>
      <c r="R88" s="202" t="s">
        <v>358</v>
      </c>
      <c r="S88" s="210" t="s">
        <v>358</v>
      </c>
      <c r="T88" s="202" t="s">
        <v>358</v>
      </c>
      <c r="U88" s="210" t="s">
        <v>358</v>
      </c>
      <c r="V88" s="202" t="s">
        <v>358</v>
      </c>
      <c r="W88" s="210" t="s">
        <v>358</v>
      </c>
      <c r="X88" s="202" t="s">
        <v>358</v>
      </c>
      <c r="Y88" s="210" t="s">
        <v>358</v>
      </c>
      <c r="Z88" s="202" t="s">
        <v>358</v>
      </c>
      <c r="AA88" s="211" t="s">
        <v>358</v>
      </c>
      <c r="AB88" s="180"/>
      <c r="AC88" s="180"/>
    </row>
    <row r="89" spans="1:29" ht="27" customHeight="1">
      <c r="A89" s="366">
        <f>VLOOKUP($A$2,$B$108:$S$122,13,FALSE)</f>
        <v>0</v>
      </c>
      <c r="B89" s="195">
        <f>B$5</f>
        <v>2020</v>
      </c>
      <c r="C89" s="216"/>
      <c r="D89" s="217"/>
      <c r="E89" s="218"/>
      <c r="F89" s="219"/>
      <c r="G89" s="220"/>
      <c r="H89" s="220"/>
      <c r="I89" s="221"/>
      <c r="J89" s="222"/>
      <c r="K89" s="223"/>
      <c r="L89" s="222"/>
      <c r="M89" s="222"/>
      <c r="N89" s="270"/>
      <c r="O89" s="271"/>
      <c r="P89" s="208">
        <f>R89+T89+V89+X89+Z89</f>
        <v>0</v>
      </c>
      <c r="Q89" s="210">
        <f>S89+U89+W89+Y89+AA89</f>
        <v>0</v>
      </c>
      <c r="R89" s="224"/>
      <c r="S89" s="225"/>
      <c r="T89" s="224"/>
      <c r="U89" s="225"/>
      <c r="V89" s="224"/>
      <c r="W89" s="225"/>
      <c r="X89" s="224"/>
      <c r="Y89" s="225"/>
      <c r="Z89" s="224"/>
      <c r="AA89" s="226"/>
      <c r="AB89" s="380"/>
      <c r="AC89" s="380"/>
    </row>
    <row r="90" spans="1:29" ht="27" customHeight="1">
      <c r="A90" s="367"/>
      <c r="B90" s="196" t="s">
        <v>334</v>
      </c>
      <c r="C90" s="227">
        <f>IF(C$5="","",C89/C$5)</f>
      </c>
      <c r="D90" s="228">
        <f>IF(D$5="","",D89/D$5)</f>
      </c>
      <c r="E90" s="229">
        <f>IF(E$5="","",E89/E$5)</f>
      </c>
      <c r="F90" s="230"/>
      <c r="G90" s="231"/>
      <c r="H90" s="231"/>
      <c r="I90" s="232"/>
      <c r="J90" s="233"/>
      <c r="K90" s="234"/>
      <c r="L90" s="235"/>
      <c r="M90" s="264"/>
      <c r="N90" s="277">
        <f>IF(P89=0,"",P89/N89)</f>
      </c>
      <c r="O90" s="278">
        <f>IF(Q89=0,"",Q89/O89)</f>
      </c>
      <c r="P90" s="269">
        <f aca="true" t="shared" si="25" ref="P90:AA90">IF(P$5="","",P89/P$5)</f>
      </c>
      <c r="Q90" s="236">
        <f t="shared" si="25"/>
      </c>
      <c r="R90" s="228">
        <f t="shared" si="25"/>
      </c>
      <c r="S90" s="237">
        <f t="shared" si="25"/>
      </c>
      <c r="T90" s="228">
        <f t="shared" si="25"/>
      </c>
      <c r="U90" s="237">
        <f t="shared" si="25"/>
      </c>
      <c r="V90" s="228">
        <f t="shared" si="25"/>
      </c>
      <c r="W90" s="237">
        <f t="shared" si="25"/>
      </c>
      <c r="X90" s="228">
        <f t="shared" si="25"/>
      </c>
      <c r="Y90" s="237">
        <f t="shared" si="25"/>
      </c>
      <c r="Z90" s="228">
        <f t="shared" si="25"/>
      </c>
      <c r="AA90" s="238">
        <f t="shared" si="25"/>
      </c>
      <c r="AB90" s="381"/>
      <c r="AC90" s="381"/>
    </row>
    <row r="91" spans="1:29" ht="27" customHeight="1">
      <c r="A91" s="367"/>
      <c r="B91" s="195">
        <f>B$6</f>
        <v>2019</v>
      </c>
      <c r="C91" s="216"/>
      <c r="D91" s="217"/>
      <c r="E91" s="218"/>
      <c r="F91" s="219"/>
      <c r="G91" s="220"/>
      <c r="H91" s="220"/>
      <c r="I91" s="221"/>
      <c r="J91" s="222"/>
      <c r="K91" s="223"/>
      <c r="L91" s="222"/>
      <c r="M91" s="222"/>
      <c r="N91" s="270"/>
      <c r="O91" s="271"/>
      <c r="P91" s="208">
        <f>R91+T91+V91+X91+Z91</f>
        <v>0</v>
      </c>
      <c r="Q91" s="210">
        <f>S91+U91+W91+Y91+AA91</f>
        <v>0</v>
      </c>
      <c r="R91" s="224"/>
      <c r="S91" s="225"/>
      <c r="T91" s="224"/>
      <c r="U91" s="225"/>
      <c r="V91" s="224"/>
      <c r="W91" s="225"/>
      <c r="X91" s="224"/>
      <c r="Y91" s="225"/>
      <c r="Z91" s="224"/>
      <c r="AA91" s="226"/>
      <c r="AB91" s="380"/>
      <c r="AC91" s="380"/>
    </row>
    <row r="92" spans="1:29" ht="27" customHeight="1">
      <c r="A92" s="367"/>
      <c r="B92" s="196" t="s">
        <v>334</v>
      </c>
      <c r="C92" s="239">
        <f>IF(C$6="","",C91/C$6)</f>
        <v>0</v>
      </c>
      <c r="D92" s="228">
        <f>IF(D$6="","",D91/D$6)</f>
        <v>0</v>
      </c>
      <c r="E92" s="240">
        <f>IF(E$6="","",E91/E$6)</f>
        <v>0</v>
      </c>
      <c r="F92" s="230"/>
      <c r="G92" s="231"/>
      <c r="H92" s="231"/>
      <c r="I92" s="232"/>
      <c r="J92" s="241"/>
      <c r="K92" s="234"/>
      <c r="L92" s="235"/>
      <c r="M92" s="265"/>
      <c r="N92" s="277">
        <f>IF(P91=0,"",P91/N91)</f>
      </c>
      <c r="O92" s="278">
        <f>IF(Q91=0,"",Q91/O91)</f>
      </c>
      <c r="P92" s="269">
        <f aca="true" t="shared" si="26" ref="P92:AA92">IF(P$6="","",P91/P$6)</f>
        <v>0</v>
      </c>
      <c r="Q92" s="236">
        <f t="shared" si="26"/>
        <v>0</v>
      </c>
      <c r="R92" s="228">
        <f t="shared" si="26"/>
        <v>0</v>
      </c>
      <c r="S92" s="237">
        <f t="shared" si="26"/>
        <v>0</v>
      </c>
      <c r="T92" s="228">
        <f t="shared" si="26"/>
        <v>0</v>
      </c>
      <c r="U92" s="237">
        <f t="shared" si="26"/>
        <v>0</v>
      </c>
      <c r="V92" s="228">
        <f t="shared" si="26"/>
        <v>0</v>
      </c>
      <c r="W92" s="237">
        <f t="shared" si="26"/>
        <v>0</v>
      </c>
      <c r="X92" s="228">
        <f t="shared" si="26"/>
        <v>0</v>
      </c>
      <c r="Y92" s="237">
        <f t="shared" si="26"/>
        <v>0</v>
      </c>
      <c r="Z92" s="228">
        <f t="shared" si="26"/>
        <v>0</v>
      </c>
      <c r="AA92" s="238">
        <f t="shared" si="26"/>
        <v>0</v>
      </c>
      <c r="AB92" s="381"/>
      <c r="AC92" s="381"/>
    </row>
    <row r="93" spans="1:29" ht="27" customHeight="1">
      <c r="A93" s="367"/>
      <c r="B93" s="195">
        <f>A$1-2</f>
        <v>2018</v>
      </c>
      <c r="C93" s="242"/>
      <c r="D93" s="243"/>
      <c r="E93" s="244"/>
      <c r="F93" s="245"/>
      <c r="G93" s="246"/>
      <c r="H93" s="246"/>
      <c r="I93" s="247"/>
      <c r="J93" s="248"/>
      <c r="K93" s="249"/>
      <c r="L93" s="248"/>
      <c r="M93" s="248"/>
      <c r="N93" s="270"/>
      <c r="O93" s="271"/>
      <c r="P93" s="208">
        <f>R93+T93+V93+X93+Z93</f>
        <v>0</v>
      </c>
      <c r="Q93" s="210">
        <f>S93+U93+W93+Y93+AA93</f>
        <v>0</v>
      </c>
      <c r="R93" s="250"/>
      <c r="S93" s="251"/>
      <c r="T93" s="250"/>
      <c r="U93" s="251"/>
      <c r="V93" s="250"/>
      <c r="W93" s="251"/>
      <c r="X93" s="250"/>
      <c r="Y93" s="251"/>
      <c r="Z93" s="250"/>
      <c r="AA93" s="252"/>
      <c r="AB93" s="178"/>
      <c r="AC93" s="193"/>
    </row>
    <row r="94" spans="1:29" ht="27" customHeight="1" hidden="1">
      <c r="A94" s="367"/>
      <c r="B94" s="195">
        <f>A$1-3</f>
        <v>2017</v>
      </c>
      <c r="C94" s="181"/>
      <c r="D94" s="182"/>
      <c r="E94" s="183"/>
      <c r="F94" s="184"/>
      <c r="G94" s="185"/>
      <c r="H94" s="185"/>
      <c r="I94" s="186"/>
      <c r="J94" s="187"/>
      <c r="K94" s="188"/>
      <c r="L94" s="187"/>
      <c r="M94" s="187"/>
      <c r="N94" s="270"/>
      <c r="O94" s="271"/>
      <c r="P94" s="163"/>
      <c r="Q94" s="164"/>
      <c r="R94" s="189"/>
      <c r="S94" s="190"/>
      <c r="T94" s="189"/>
      <c r="U94" s="190"/>
      <c r="V94" s="189"/>
      <c r="W94" s="190"/>
      <c r="X94" s="189"/>
      <c r="Y94" s="190"/>
      <c r="Z94" s="189"/>
      <c r="AA94" s="191"/>
      <c r="AB94" s="178"/>
      <c r="AC94" s="180"/>
    </row>
    <row r="95" spans="1:29" ht="27" customHeight="1" hidden="1">
      <c r="A95" s="367"/>
      <c r="B95" s="195">
        <f>A$1-4</f>
        <v>2016</v>
      </c>
      <c r="C95" s="169"/>
      <c r="D95" s="192"/>
      <c r="E95" s="170"/>
      <c r="F95" s="171"/>
      <c r="G95" s="172"/>
      <c r="H95" s="172"/>
      <c r="I95" s="170"/>
      <c r="J95" s="179"/>
      <c r="K95" s="179"/>
      <c r="L95" s="162"/>
      <c r="M95" s="268"/>
      <c r="N95" s="270"/>
      <c r="O95" s="271"/>
      <c r="P95" s="163"/>
      <c r="Q95" s="164"/>
      <c r="R95" s="165"/>
      <c r="S95" s="164"/>
      <c r="T95" s="165"/>
      <c r="U95" s="164"/>
      <c r="V95" s="165"/>
      <c r="W95" s="164"/>
      <c r="X95" s="165"/>
      <c r="Y95" s="164"/>
      <c r="Z95" s="165"/>
      <c r="AA95" s="166"/>
      <c r="AB95" s="180"/>
      <c r="AC95" s="180"/>
    </row>
    <row r="96" spans="1:29" ht="27" customHeight="1" hidden="1">
      <c r="A96" s="368"/>
      <c r="B96" s="197">
        <f>A$1-5</f>
        <v>2015</v>
      </c>
      <c r="C96" s="169" t="s">
        <v>358</v>
      </c>
      <c r="D96" s="192" t="s">
        <v>358</v>
      </c>
      <c r="E96" s="170" t="s">
        <v>358</v>
      </c>
      <c r="F96" s="171"/>
      <c r="G96" s="172"/>
      <c r="H96" s="172"/>
      <c r="I96" s="170"/>
      <c r="J96" s="179"/>
      <c r="K96" s="179"/>
      <c r="L96" s="162"/>
      <c r="M96" s="268"/>
      <c r="N96" s="270"/>
      <c r="O96" s="271"/>
      <c r="P96" s="163" t="s">
        <v>358</v>
      </c>
      <c r="Q96" s="164" t="s">
        <v>358</v>
      </c>
      <c r="R96" s="165" t="s">
        <v>358</v>
      </c>
      <c r="S96" s="164" t="s">
        <v>358</v>
      </c>
      <c r="T96" s="165" t="s">
        <v>358</v>
      </c>
      <c r="U96" s="164" t="s">
        <v>358</v>
      </c>
      <c r="V96" s="165" t="s">
        <v>358</v>
      </c>
      <c r="W96" s="164" t="s">
        <v>358</v>
      </c>
      <c r="X96" s="165" t="s">
        <v>358</v>
      </c>
      <c r="Y96" s="164" t="s">
        <v>358</v>
      </c>
      <c r="Z96" s="165" t="s">
        <v>358</v>
      </c>
      <c r="AA96" s="166" t="s">
        <v>358</v>
      </c>
      <c r="AB96" s="180"/>
      <c r="AC96" s="180"/>
    </row>
    <row r="97" ht="27" customHeight="1" hidden="1">
      <c r="A97" s="175"/>
    </row>
    <row r="99" ht="27" customHeight="1" hidden="1"/>
    <row r="100" spans="6:15" ht="27" customHeight="1" hidden="1">
      <c r="F100" s="160"/>
      <c r="G100" s="160"/>
      <c r="H100" s="160"/>
      <c r="I100" s="160"/>
      <c r="J100" s="160" t="s">
        <v>212</v>
      </c>
      <c r="K100" s="160" t="s">
        <v>338</v>
      </c>
      <c r="L100" s="160" t="s">
        <v>212</v>
      </c>
      <c r="M100" s="160" t="s">
        <v>341</v>
      </c>
      <c r="N100" s="160"/>
      <c r="O100" s="160"/>
    </row>
    <row r="101" spans="6:15" ht="27" customHeight="1" hidden="1">
      <c r="F101" s="160">
        <v>0</v>
      </c>
      <c r="G101" s="160"/>
      <c r="H101" s="160"/>
      <c r="I101" s="160"/>
      <c r="J101" s="160" t="s">
        <v>214</v>
      </c>
      <c r="K101" s="160" t="s">
        <v>339</v>
      </c>
      <c r="L101" s="160" t="s">
        <v>214</v>
      </c>
      <c r="M101" s="160" t="s">
        <v>342</v>
      </c>
      <c r="N101" s="160"/>
      <c r="O101" s="160"/>
    </row>
    <row r="102" spans="2:9" ht="27" customHeight="1" hidden="1">
      <c r="B102" s="161"/>
      <c r="F102" s="160">
        <v>1</v>
      </c>
      <c r="G102" s="160"/>
      <c r="H102" s="160"/>
      <c r="I102" s="160">
        <v>3</v>
      </c>
    </row>
    <row r="103" spans="2:9" ht="27" customHeight="1" hidden="1">
      <c r="B103" s="161"/>
      <c r="F103" s="160"/>
      <c r="G103" s="160"/>
      <c r="H103" s="160"/>
      <c r="I103" s="160"/>
    </row>
    <row r="104" spans="2:9" ht="27" customHeight="1" hidden="1">
      <c r="B104" s="161"/>
      <c r="F104" s="160"/>
      <c r="G104" s="160"/>
      <c r="H104" s="160"/>
      <c r="I104" s="160"/>
    </row>
    <row r="105" spans="2:9" ht="27" customHeight="1" hidden="1">
      <c r="B105" s="161"/>
      <c r="F105" s="160"/>
      <c r="G105" s="160"/>
      <c r="H105" s="160"/>
      <c r="I105" s="160"/>
    </row>
    <row r="106" spans="2:9" ht="27" customHeight="1" hidden="1">
      <c r="B106" s="161"/>
      <c r="F106" s="160"/>
      <c r="G106" s="160"/>
      <c r="H106" s="160"/>
      <c r="I106" s="160"/>
    </row>
    <row r="107" spans="2:19" ht="27" customHeight="1" hidden="1">
      <c r="B107" t="s">
        <v>333</v>
      </c>
      <c r="C107"/>
      <c r="D107"/>
      <c r="E107"/>
      <c r="F107"/>
      <c r="G107"/>
      <c r="H107"/>
      <c r="I107"/>
      <c r="J107"/>
      <c r="K107"/>
      <c r="L107"/>
      <c r="M107"/>
      <c r="N107"/>
      <c r="O107"/>
      <c r="P107"/>
      <c r="Q107"/>
      <c r="R107"/>
      <c r="S107"/>
    </row>
    <row r="108" spans="2:16" ht="27" customHeight="1" hidden="1">
      <c r="B108" s="18" t="s">
        <v>75</v>
      </c>
      <c r="C108" s="18">
        <f>COUNTIF(D108:S108,"*")</f>
        <v>6</v>
      </c>
      <c r="D108" s="18" t="s">
        <v>219</v>
      </c>
      <c r="E108" s="18" t="s">
        <v>220</v>
      </c>
      <c r="F108" s="18" t="s">
        <v>221</v>
      </c>
      <c r="G108" s="18" t="s">
        <v>222</v>
      </c>
      <c r="H108" s="18" t="s">
        <v>223</v>
      </c>
      <c r="P108" s="18" t="s">
        <v>347</v>
      </c>
    </row>
    <row r="109" spans="2:16" ht="27" customHeight="1" hidden="1">
      <c r="B109" s="18" t="s">
        <v>76</v>
      </c>
      <c r="C109" s="18">
        <f aca="true" t="shared" si="27" ref="C109:C122">COUNTIF(D109:S109,"*")</f>
        <v>8</v>
      </c>
      <c r="D109" s="18" t="s">
        <v>224</v>
      </c>
      <c r="E109" s="18" t="s">
        <v>225</v>
      </c>
      <c r="F109" s="18" t="s">
        <v>226</v>
      </c>
      <c r="G109" s="18" t="s">
        <v>227</v>
      </c>
      <c r="H109" s="18" t="s">
        <v>228</v>
      </c>
      <c r="I109" s="18" t="s">
        <v>229</v>
      </c>
      <c r="J109" s="18" t="s">
        <v>230</v>
      </c>
      <c r="P109" s="18" t="s">
        <v>348</v>
      </c>
    </row>
    <row r="110" spans="2:16" ht="27" customHeight="1" hidden="1">
      <c r="B110" s="18" t="s">
        <v>77</v>
      </c>
      <c r="C110" s="18">
        <f>COUNTIF(D110:O110,"*")</f>
        <v>11</v>
      </c>
      <c r="D110" s="18" t="s">
        <v>231</v>
      </c>
      <c r="E110" s="18" t="s">
        <v>232</v>
      </c>
      <c r="F110" s="18" t="s">
        <v>233</v>
      </c>
      <c r="G110" s="18" t="s">
        <v>234</v>
      </c>
      <c r="H110" s="18" t="s">
        <v>235</v>
      </c>
      <c r="I110" s="18" t="s">
        <v>236</v>
      </c>
      <c r="J110" s="18" t="s">
        <v>237</v>
      </c>
      <c r="K110" s="18" t="s">
        <v>238</v>
      </c>
      <c r="L110" s="18" t="s">
        <v>239</v>
      </c>
      <c r="M110" s="18" t="s">
        <v>240</v>
      </c>
      <c r="N110" s="18" t="s">
        <v>241</v>
      </c>
      <c r="P110" s="18" t="s">
        <v>349</v>
      </c>
    </row>
    <row r="111" spans="2:16" ht="27" customHeight="1" hidden="1">
      <c r="B111" s="18" t="s">
        <v>217</v>
      </c>
      <c r="C111" s="18">
        <f t="shared" si="27"/>
        <v>8</v>
      </c>
      <c r="D111" s="18" t="s">
        <v>242</v>
      </c>
      <c r="E111" s="18" t="s">
        <v>243</v>
      </c>
      <c r="F111" s="18" t="s">
        <v>244</v>
      </c>
      <c r="G111" s="18" t="s">
        <v>245</v>
      </c>
      <c r="H111" s="18" t="s">
        <v>246</v>
      </c>
      <c r="I111" s="18" t="s">
        <v>247</v>
      </c>
      <c r="J111" s="18" t="s">
        <v>248</v>
      </c>
      <c r="P111" s="18" t="s">
        <v>350</v>
      </c>
    </row>
    <row r="112" spans="2:16" ht="27" customHeight="1" hidden="1">
      <c r="B112" s="18" t="s">
        <v>79</v>
      </c>
      <c r="C112" s="18">
        <f t="shared" si="27"/>
        <v>11</v>
      </c>
      <c r="D112" s="18" t="s">
        <v>249</v>
      </c>
      <c r="E112" s="18" t="s">
        <v>250</v>
      </c>
      <c r="F112" s="18" t="s">
        <v>251</v>
      </c>
      <c r="G112" s="18" t="s">
        <v>252</v>
      </c>
      <c r="H112" s="18" t="s">
        <v>264</v>
      </c>
      <c r="I112" s="18" t="s">
        <v>265</v>
      </c>
      <c r="J112" s="18" t="s">
        <v>266</v>
      </c>
      <c r="K112" s="18" t="s">
        <v>267</v>
      </c>
      <c r="L112" s="18" t="s">
        <v>268</v>
      </c>
      <c r="M112" s="18" t="s">
        <v>269</v>
      </c>
      <c r="P112" s="18" t="s">
        <v>351</v>
      </c>
    </row>
    <row r="113" spans="2:16" ht="27" customHeight="1" hidden="1">
      <c r="B113" s="18" t="s">
        <v>80</v>
      </c>
      <c r="C113" s="18">
        <f t="shared" si="27"/>
        <v>7</v>
      </c>
      <c r="D113" s="18" t="s">
        <v>253</v>
      </c>
      <c r="E113" s="18" t="s">
        <v>254</v>
      </c>
      <c r="F113" s="18" t="s">
        <v>255</v>
      </c>
      <c r="G113" s="18" t="s">
        <v>270</v>
      </c>
      <c r="H113" s="18" t="s">
        <v>271</v>
      </c>
      <c r="I113" s="18" t="s">
        <v>272</v>
      </c>
      <c r="P113" s="18" t="s">
        <v>352</v>
      </c>
    </row>
    <row r="114" spans="2:16" ht="27" customHeight="1" hidden="1">
      <c r="B114" s="18" t="s">
        <v>81</v>
      </c>
      <c r="C114" s="18">
        <f t="shared" si="27"/>
        <v>9</v>
      </c>
      <c r="D114" s="18" t="s">
        <v>256</v>
      </c>
      <c r="E114" s="18" t="s">
        <v>257</v>
      </c>
      <c r="F114" s="18" t="s">
        <v>258</v>
      </c>
      <c r="G114" s="18" t="s">
        <v>273</v>
      </c>
      <c r="H114" s="18" t="s">
        <v>274</v>
      </c>
      <c r="I114" s="18" t="s">
        <v>275</v>
      </c>
      <c r="J114" s="18" t="s">
        <v>276</v>
      </c>
      <c r="K114" s="18" t="s">
        <v>277</v>
      </c>
      <c r="P114" s="18" t="s">
        <v>353</v>
      </c>
    </row>
    <row r="115" spans="2:13" ht="27" customHeight="1" hidden="1">
      <c r="B115" s="18" t="s">
        <v>82</v>
      </c>
      <c r="C115" s="18">
        <f t="shared" si="27"/>
        <v>10</v>
      </c>
      <c r="D115" s="18" t="s">
        <v>259</v>
      </c>
      <c r="E115" s="18" t="s">
        <v>260</v>
      </c>
      <c r="F115" s="18" t="s">
        <v>261</v>
      </c>
      <c r="G115" s="18" t="s">
        <v>278</v>
      </c>
      <c r="H115" s="18" t="s">
        <v>279</v>
      </c>
      <c r="I115" s="18" t="s">
        <v>280</v>
      </c>
      <c r="J115" s="18" t="s">
        <v>281</v>
      </c>
      <c r="K115" s="18" t="s">
        <v>282</v>
      </c>
      <c r="L115" s="18" t="s">
        <v>283</v>
      </c>
      <c r="M115" s="18" t="s">
        <v>284</v>
      </c>
    </row>
    <row r="116" spans="2:16" ht="27" customHeight="1" hidden="1">
      <c r="B116" s="18" t="s">
        <v>83</v>
      </c>
      <c r="C116" s="18">
        <f t="shared" si="27"/>
        <v>11</v>
      </c>
      <c r="D116" s="18" t="s">
        <v>262</v>
      </c>
      <c r="E116" s="18" t="s">
        <v>263</v>
      </c>
      <c r="F116" s="18" t="s">
        <v>285</v>
      </c>
      <c r="G116" s="18" t="s">
        <v>286</v>
      </c>
      <c r="H116" s="18" t="s">
        <v>287</v>
      </c>
      <c r="I116" s="18" t="s">
        <v>288</v>
      </c>
      <c r="J116" s="18" t="s">
        <v>289</v>
      </c>
      <c r="K116" s="18" t="s">
        <v>290</v>
      </c>
      <c r="L116" s="18" t="s">
        <v>291</v>
      </c>
      <c r="M116" s="18" t="s">
        <v>292</v>
      </c>
      <c r="P116" s="18" t="s">
        <v>354</v>
      </c>
    </row>
    <row r="117" spans="2:16" ht="27" customHeight="1" hidden="1">
      <c r="B117" s="18" t="s">
        <v>84</v>
      </c>
      <c r="C117" s="18">
        <f t="shared" si="27"/>
        <v>10</v>
      </c>
      <c r="D117" s="18" t="s">
        <v>293</v>
      </c>
      <c r="E117" s="18" t="s">
        <v>294</v>
      </c>
      <c r="F117" s="18" t="s">
        <v>295</v>
      </c>
      <c r="G117" s="18" t="s">
        <v>296</v>
      </c>
      <c r="H117" s="18" t="s">
        <v>297</v>
      </c>
      <c r="I117" s="18" t="s">
        <v>298</v>
      </c>
      <c r="J117" s="18" t="s">
        <v>299</v>
      </c>
      <c r="K117" s="18" t="s">
        <v>300</v>
      </c>
      <c r="L117" s="18" t="s">
        <v>301</v>
      </c>
      <c r="P117" s="18" t="s">
        <v>355</v>
      </c>
    </row>
    <row r="118" spans="2:7" ht="27" customHeight="1" hidden="1">
      <c r="B118" s="18" t="s">
        <v>218</v>
      </c>
      <c r="C118" s="18">
        <f t="shared" si="27"/>
        <v>4</v>
      </c>
      <c r="D118" s="18" t="s">
        <v>302</v>
      </c>
      <c r="E118" s="18" t="s">
        <v>303</v>
      </c>
      <c r="F118" s="18" t="s">
        <v>304</v>
      </c>
      <c r="G118" s="18" t="s">
        <v>305</v>
      </c>
    </row>
    <row r="119" spans="2:16" ht="27" customHeight="1" hidden="1">
      <c r="B119" s="18" t="s">
        <v>86</v>
      </c>
      <c r="C119" s="18">
        <f t="shared" si="27"/>
        <v>9</v>
      </c>
      <c r="D119" s="18" t="s">
        <v>306</v>
      </c>
      <c r="E119" s="18" t="s">
        <v>307</v>
      </c>
      <c r="F119" s="18" t="s">
        <v>308</v>
      </c>
      <c r="G119" s="18" t="s">
        <v>309</v>
      </c>
      <c r="H119" s="18" t="s">
        <v>310</v>
      </c>
      <c r="I119" s="18" t="s">
        <v>311</v>
      </c>
      <c r="J119" s="18" t="s">
        <v>312</v>
      </c>
      <c r="K119" s="18" t="s">
        <v>313</v>
      </c>
      <c r="P119" s="18" t="s">
        <v>356</v>
      </c>
    </row>
    <row r="120" spans="2:16" ht="27" customHeight="1" hidden="1">
      <c r="B120" s="18" t="s">
        <v>87</v>
      </c>
      <c r="C120" s="18">
        <f t="shared" si="27"/>
        <v>10</v>
      </c>
      <c r="D120" s="18" t="s">
        <v>314</v>
      </c>
      <c r="E120" s="18" t="s">
        <v>315</v>
      </c>
      <c r="F120" s="18" t="s">
        <v>316</v>
      </c>
      <c r="G120" s="18" t="s">
        <v>317</v>
      </c>
      <c r="H120" s="18" t="s">
        <v>319</v>
      </c>
      <c r="I120" s="18" t="s">
        <v>320</v>
      </c>
      <c r="J120" s="18" t="s">
        <v>321</v>
      </c>
      <c r="K120" s="18" t="s">
        <v>322</v>
      </c>
      <c r="L120" s="18" t="s">
        <v>323</v>
      </c>
      <c r="P120" s="18" t="s">
        <v>357</v>
      </c>
    </row>
    <row r="121" spans="2:10" ht="27" customHeight="1" hidden="1">
      <c r="B121" s="18" t="s">
        <v>88</v>
      </c>
      <c r="C121" s="18">
        <f t="shared" si="27"/>
        <v>7</v>
      </c>
      <c r="D121" s="18" t="s">
        <v>324</v>
      </c>
      <c r="E121" s="18" t="s">
        <v>325</v>
      </c>
      <c r="F121" s="18" t="s">
        <v>318</v>
      </c>
      <c r="G121" s="18" t="s">
        <v>326</v>
      </c>
      <c r="H121" s="18" t="s">
        <v>327</v>
      </c>
      <c r="I121" s="18" t="s">
        <v>328</v>
      </c>
      <c r="J121" s="18" t="s">
        <v>329</v>
      </c>
    </row>
    <row r="122" spans="2:6" ht="27" customHeight="1" hidden="1">
      <c r="B122" s="18" t="s">
        <v>89</v>
      </c>
      <c r="C122" s="18">
        <f t="shared" si="27"/>
        <v>3</v>
      </c>
      <c r="D122" s="18" t="s">
        <v>330</v>
      </c>
      <c r="E122" s="18" t="s">
        <v>331</v>
      </c>
      <c r="F122" s="18" t="s">
        <v>332</v>
      </c>
    </row>
  </sheetData>
  <sheetProtection password="CF81" sheet="1"/>
  <mergeCells count="73">
    <mergeCell ref="AB91:AB92"/>
    <mergeCell ref="AB81:AB82"/>
    <mergeCell ref="AB83:AB84"/>
    <mergeCell ref="AB65:AB66"/>
    <mergeCell ref="AB67:AB68"/>
    <mergeCell ref="AB73:AB74"/>
    <mergeCell ref="AB89:AB90"/>
    <mergeCell ref="AB75:AB76"/>
    <mergeCell ref="A1:B1"/>
    <mergeCell ref="A2:B2"/>
    <mergeCell ref="AB9:AB10"/>
    <mergeCell ref="AB11:AB12"/>
    <mergeCell ref="A49:A56"/>
    <mergeCell ref="AB51:AB52"/>
    <mergeCell ref="A17:A24"/>
    <mergeCell ref="J3:J4"/>
    <mergeCell ref="M3:M4"/>
    <mergeCell ref="A3:B4"/>
    <mergeCell ref="AC89:AC90"/>
    <mergeCell ref="AC91:AC92"/>
    <mergeCell ref="AC67:AC68"/>
    <mergeCell ref="AC75:AC76"/>
    <mergeCell ref="AC81:AC82"/>
    <mergeCell ref="AB27:AB28"/>
    <mergeCell ref="AB35:AB36"/>
    <mergeCell ref="AB41:AB42"/>
    <mergeCell ref="AB43:AB44"/>
    <mergeCell ref="AB49:AB50"/>
    <mergeCell ref="AC83:AC84"/>
    <mergeCell ref="AC33:AC34"/>
    <mergeCell ref="AB33:AB34"/>
    <mergeCell ref="AC17:AC18"/>
    <mergeCell ref="AB17:AB18"/>
    <mergeCell ref="AB19:AB20"/>
    <mergeCell ref="AC35:AC36"/>
    <mergeCell ref="AB25:AB26"/>
    <mergeCell ref="A73:A80"/>
    <mergeCell ref="AC73:AC74"/>
    <mergeCell ref="A65:A72"/>
    <mergeCell ref="A57:A64"/>
    <mergeCell ref="AC57:AC58"/>
    <mergeCell ref="AC65:AC66"/>
    <mergeCell ref="AB57:AB58"/>
    <mergeCell ref="AB59:AB60"/>
    <mergeCell ref="A33:A40"/>
    <mergeCell ref="AC41:AC42"/>
    <mergeCell ref="A89:A96"/>
    <mergeCell ref="A25:A32"/>
    <mergeCell ref="AC25:AC26"/>
    <mergeCell ref="AC27:AC28"/>
    <mergeCell ref="AC49:AC50"/>
    <mergeCell ref="AC51:AC52"/>
    <mergeCell ref="AC59:AC60"/>
    <mergeCell ref="A81:A88"/>
    <mergeCell ref="A41:A48"/>
    <mergeCell ref="A5:A8"/>
    <mergeCell ref="A9:A16"/>
    <mergeCell ref="F3:I3"/>
    <mergeCell ref="AC9:AC10"/>
    <mergeCell ref="X3:Y3"/>
    <mergeCell ref="D3:E3"/>
    <mergeCell ref="P3:Q3"/>
    <mergeCell ref="K3:K4"/>
    <mergeCell ref="AC43:AC44"/>
    <mergeCell ref="N3:O3"/>
    <mergeCell ref="AC11:AC12"/>
    <mergeCell ref="Z3:AA3"/>
    <mergeCell ref="AC3:AC4"/>
    <mergeCell ref="AC19:AC20"/>
    <mergeCell ref="T3:U3"/>
    <mergeCell ref="AB3:AB4"/>
    <mergeCell ref="V3:W3"/>
    <mergeCell ref="R3:S3"/>
  </mergeCells>
  <dataValidations count="12">
    <dataValidation type="list" allowBlank="1" showInputMessage="1" showErrorMessage="1" sqref="F62:I64 F46:I48 F22:I24 F54:I56 F93:I96 F30:I32 F85:I88 F70:I72 F38:I40 F14:I16 F78:I80">
      <formula1>$F$100:$F$106</formula1>
    </dataValidation>
    <dataValidation type="list" allowBlank="1" showInputMessage="1" showErrorMessage="1" sqref="L83 L67 L43 L27 L11 L69:L73 L91 L19 L51 L9 L35 L59 L77:L81 L85:L89 L93:L96 L13:L17 L21:L25 L37:L41 L29:L33 L45:L49 L53:L57 L61:L65 L75">
      <formula1>$L$100:$L$101</formula1>
    </dataValidation>
    <dataValidation type="list" allowBlank="1" showInputMessage="1" showErrorMessage="1" sqref="J9 J81 J17 J25 J33 J41 J49 J57 J65 J73 J89 J61 J69 J77 J83 J13 J21 J29 J37 J45 J53 J91 J11 J19 J27 J35 J43 J51 J59 J67 J75">
      <formula1>$J$100:$J$101</formula1>
    </dataValidation>
    <dataValidation type="whole" allowBlank="1" showInputMessage="1" showErrorMessage="1" sqref="C75:E75 C83:E83 C91:E91 C11:E11 C19:E19 C27:E27 C35:E35 C43:E43 C51:E51 C69:E73 D57 C93:E96 D25 D17 D33 D41 C67:E67 C77:E81 C85:E89 D9 C59:E59 D49 C13:E16 C21:E24 C29:E32 C37:E40 C45:E48 C53:E56 C61:E64 D65">
      <formula1>1</formula1>
      <formula2>999</formula2>
    </dataValidation>
    <dataValidation type="whole" allowBlank="1" showInputMessage="1" showErrorMessage="1" sqref="M38:M40 M46:M48 M62:M64 M54:M56 M70:M72 M85:M88 M93:M96 M22:M24 M14:M16 M30:M32 M78:M80">
      <formula1>0</formula1>
      <formula2>999</formula2>
    </dataValidation>
    <dataValidation type="list" allowBlank="1" showInputMessage="1" showErrorMessage="1" sqref="K9 K67 K83 K27 K51 K35 K19 K91 K69:K73 K11 K59 K43 K77:K81 K85:K89 K93:K96 K13:K17 K21:K25 K37:K41 K29:K33 K45:K49 K53:K57 K61:K65 K75">
      <formula1>$K$100:$K$101</formula1>
    </dataValidation>
    <dataValidation type="list" allowBlank="1" showInputMessage="1" showErrorMessage="1" sqref="A2:B2">
      <formula1>$B$107:$B$122</formula1>
    </dataValidation>
    <dataValidation type="list" allowBlank="1" showInputMessage="1" showErrorMessage="1" sqref="F49 F41 F65 F33 F57 F25 F81 F17 F9 F73 F89 F61 F69 F77 F83 F13 F21 F29 F37 F45 F53 F91 F11 F19 F27 F35 F43 F51 F59 F67 F75">
      <formula1>$F$101:$F$102</formula1>
    </dataValidation>
    <dataValidation type="whole" allowBlank="1" showInputMessage="1" showErrorMessage="1" sqref="G69:H69 G81:H81 G61:H61 G73:H73 G53:H53 G65:H65 G45:H45 G57:H57 G37:H37 G49:H49 G29:H29 G41:H41 G21:H21 G33:H33 G13:H13 G25:H25 G83:H83 G17:H17 G89:H89 G9:H9 G77:H77 G91:H91 G11:H11 G19:H19 G27:H27 G35:H35 G43:H43 G51:H51 G59:H59 G67:H67 G75:H75">
      <formula1>0</formula1>
      <formula2>50</formula2>
    </dataValidation>
    <dataValidation type="list" allowBlank="1" showInputMessage="1" showErrorMessage="1" sqref="I65 I57 I33 I73 I25 I49 I17 I81 I9 I41 I89 I61 I69 I77 I83 I13 I21 I29 I37 I45 I53 I91 I11 I19 I27 I35 I43 I51 I59 I67 I75">
      <formula1>$I$101:$I$102</formula1>
    </dataValidation>
    <dataValidation type="list" allowBlank="1" showInputMessage="1" showErrorMessage="1" sqref="M13 M25 M73 M65 M49 M33 M17 M57 M89 M41 M61 M69 M77 M83 M91 M21 M29 M37 M45 M53 M9 M81 M11 M19 M27 M35 M43 M51 M59 M67 M75">
      <formula1>$M$100:$M$101</formula1>
    </dataValidation>
    <dataValidation type="list" allowBlank="1" showInputMessage="1" showErrorMessage="1" sqref="J85:J86 J62 J54 J46 J30 J38 J22 J14 J93:J94 J70 J78">
      <formula1>$J$101:$J$102</formula1>
    </dataValidation>
  </dataValidations>
  <printOptions horizontalCentered="1"/>
  <pageMargins left="0.1968503937007874" right="0.1968503937007874" top="0.2755905511811024" bottom="0.03937007874015748" header="0.2362204724409449" footer="0.1968503937007874"/>
  <pageSetup fitToHeight="5" fitToWidth="1" horizontalDpi="600" verticalDpi="600" orientation="landscape" paperSize="9" scale="55" r:id="rId2"/>
  <headerFooter>
    <oddHeader>&amp;R（&amp;P／&amp;N）</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Y132"/>
  <sheetViews>
    <sheetView zoomScale="75" zoomScaleNormal="75" zoomScalePageLayoutView="0" workbookViewId="0" topLeftCell="A1">
      <selection activeCell="A2" sqref="A2"/>
    </sheetView>
  </sheetViews>
  <sheetFormatPr defaultColWidth="9.00390625" defaultRowHeight="27" customHeight="1"/>
  <cols>
    <col min="1" max="1" width="6.50390625" style="18" customWidth="1"/>
    <col min="2" max="2" width="16.25390625" style="18" customWidth="1"/>
    <col min="3" max="3" width="9.00390625" style="18" customWidth="1"/>
    <col min="4" max="8" width="7.625" style="18" customWidth="1"/>
    <col min="9" max="10" width="10.625" style="18" customWidth="1"/>
    <col min="11" max="22" width="7.625" style="18" customWidth="1"/>
    <col min="23" max="23" width="38.625" style="18" customWidth="1"/>
    <col min="24" max="24" width="6.625" style="18" customWidth="1"/>
    <col min="25" max="25" width="32.625" style="18" customWidth="1"/>
    <col min="26" max="16384" width="9.00390625" style="18" customWidth="1"/>
  </cols>
  <sheetData>
    <row r="1" spans="1:25" ht="27" customHeight="1">
      <c r="A1" s="10" t="s">
        <v>344</v>
      </c>
      <c r="B1" s="10"/>
      <c r="C1" s="10"/>
      <c r="D1" s="10"/>
      <c r="V1" s="47"/>
      <c r="W1" s="47"/>
      <c r="X1" s="47"/>
      <c r="Y1" s="48"/>
    </row>
    <row r="2" spans="1:25" ht="27" customHeight="1">
      <c r="A2" s="10" t="s">
        <v>151</v>
      </c>
      <c r="B2" s="10"/>
      <c r="C2" s="10"/>
      <c r="D2" s="10"/>
      <c r="W2" s="51"/>
      <c r="X2" s="1" t="s">
        <v>41</v>
      </c>
      <c r="Y2" s="5"/>
    </row>
    <row r="3" spans="1:25" ht="27" customHeight="1">
      <c r="A3" s="392"/>
      <c r="B3" s="393"/>
      <c r="C3" s="52" t="s">
        <v>48</v>
      </c>
      <c r="D3" s="359" t="s">
        <v>57</v>
      </c>
      <c r="E3" s="365"/>
      <c r="F3" s="105" t="s">
        <v>128</v>
      </c>
      <c r="G3" s="413" t="s">
        <v>36</v>
      </c>
      <c r="H3" s="360"/>
      <c r="I3" s="105" t="s">
        <v>200</v>
      </c>
      <c r="J3" s="139" t="s">
        <v>152</v>
      </c>
      <c r="K3" s="414" t="s">
        <v>58</v>
      </c>
      <c r="L3" s="365"/>
      <c r="M3" s="359" t="s">
        <v>59</v>
      </c>
      <c r="N3" s="365"/>
      <c r="O3" s="359" t="s">
        <v>60</v>
      </c>
      <c r="P3" s="365"/>
      <c r="Q3" s="359" t="s">
        <v>61</v>
      </c>
      <c r="R3" s="365"/>
      <c r="S3" s="359" t="s">
        <v>62</v>
      </c>
      <c r="T3" s="365"/>
      <c r="U3" s="359" t="s">
        <v>63</v>
      </c>
      <c r="V3" s="360"/>
      <c r="W3" s="409" t="s">
        <v>93</v>
      </c>
      <c r="X3" s="399" t="s">
        <v>92</v>
      </c>
      <c r="Y3" s="400"/>
    </row>
    <row r="4" spans="1:25" ht="27" customHeight="1">
      <c r="A4" s="394"/>
      <c r="B4" s="395"/>
      <c r="C4" s="9" t="s">
        <v>56</v>
      </c>
      <c r="D4" s="45" t="s">
        <v>49</v>
      </c>
      <c r="E4" s="46" t="s">
        <v>50</v>
      </c>
      <c r="F4" s="126" t="s">
        <v>37</v>
      </c>
      <c r="G4" s="50" t="s">
        <v>55</v>
      </c>
      <c r="H4" s="138" t="s">
        <v>54</v>
      </c>
      <c r="I4" s="154" t="s">
        <v>201</v>
      </c>
      <c r="J4" s="140" t="s">
        <v>202</v>
      </c>
      <c r="K4" s="44" t="s">
        <v>50</v>
      </c>
      <c r="L4" s="42" t="s">
        <v>51</v>
      </c>
      <c r="M4" s="41" t="s">
        <v>50</v>
      </c>
      <c r="N4" s="42" t="s">
        <v>51</v>
      </c>
      <c r="O4" s="41" t="s">
        <v>50</v>
      </c>
      <c r="P4" s="42" t="s">
        <v>51</v>
      </c>
      <c r="Q4" s="41" t="s">
        <v>50</v>
      </c>
      <c r="R4" s="42" t="s">
        <v>51</v>
      </c>
      <c r="S4" s="41" t="s">
        <v>50</v>
      </c>
      <c r="T4" s="42" t="s">
        <v>51</v>
      </c>
      <c r="U4" s="41" t="s">
        <v>50</v>
      </c>
      <c r="V4" s="42" t="s">
        <v>51</v>
      </c>
      <c r="W4" s="410"/>
      <c r="X4" s="401"/>
      <c r="Y4" s="402"/>
    </row>
    <row r="5" spans="1:25" ht="27" customHeight="1">
      <c r="A5" s="396" t="s">
        <v>90</v>
      </c>
      <c r="B5" s="19" t="s">
        <v>53</v>
      </c>
      <c r="C5" s="19"/>
      <c r="D5" s="28"/>
      <c r="E5" s="29"/>
      <c r="F5" s="129"/>
      <c r="G5" s="32"/>
      <c r="H5" s="34"/>
      <c r="I5" s="127"/>
      <c r="J5" s="127"/>
      <c r="K5" s="37"/>
      <c r="L5" s="38"/>
      <c r="M5" s="32"/>
      <c r="N5" s="38"/>
      <c r="O5" s="32"/>
      <c r="P5" s="38"/>
      <c r="Q5" s="32"/>
      <c r="R5" s="38"/>
      <c r="S5" s="32"/>
      <c r="T5" s="38"/>
      <c r="U5" s="32"/>
      <c r="V5" s="34"/>
      <c r="W5" s="27"/>
      <c r="X5" s="403"/>
      <c r="Y5" s="404"/>
    </row>
    <row r="6" spans="1:25" ht="27" customHeight="1">
      <c r="A6" s="397"/>
      <c r="B6" s="21" t="s">
        <v>52</v>
      </c>
      <c r="C6" s="99"/>
      <c r="D6" s="101"/>
      <c r="E6" s="100"/>
      <c r="F6" s="136"/>
      <c r="G6" s="35"/>
      <c r="H6" s="36"/>
      <c r="I6" s="137"/>
      <c r="J6" s="137"/>
      <c r="K6" s="102"/>
      <c r="L6" s="103"/>
      <c r="M6" s="101"/>
      <c r="N6" s="100"/>
      <c r="O6" s="101"/>
      <c r="P6" s="100"/>
      <c r="Q6" s="101"/>
      <c r="R6" s="100"/>
      <c r="S6" s="101"/>
      <c r="T6" s="100"/>
      <c r="U6" s="101"/>
      <c r="V6" s="100"/>
      <c r="W6" s="25"/>
      <c r="X6" s="405"/>
      <c r="Y6" s="406"/>
    </row>
    <row r="7" spans="1:25" ht="27" customHeight="1">
      <c r="A7" s="397"/>
      <c r="B7" s="19" t="s">
        <v>64</v>
      </c>
      <c r="C7" s="19"/>
      <c r="D7" s="32"/>
      <c r="E7" s="29"/>
      <c r="F7" s="129"/>
      <c r="G7" s="32"/>
      <c r="H7" s="34"/>
      <c r="I7" s="127"/>
      <c r="J7" s="127"/>
      <c r="K7" s="37"/>
      <c r="L7" s="38"/>
      <c r="M7" s="32"/>
      <c r="N7" s="38"/>
      <c r="O7" s="32"/>
      <c r="P7" s="38"/>
      <c r="Q7" s="32"/>
      <c r="R7" s="38"/>
      <c r="S7" s="32"/>
      <c r="T7" s="38"/>
      <c r="U7" s="32"/>
      <c r="V7" s="34"/>
      <c r="W7" s="25"/>
      <c r="X7" s="407"/>
      <c r="Y7" s="408"/>
    </row>
    <row r="8" spans="1:25" ht="27" customHeight="1">
      <c r="A8" s="397"/>
      <c r="B8" s="21" t="s">
        <v>52</v>
      </c>
      <c r="C8" s="99"/>
      <c r="D8" s="101"/>
      <c r="E8" s="100"/>
      <c r="F8" s="136"/>
      <c r="G8" s="35"/>
      <c r="H8" s="36"/>
      <c r="I8" s="137"/>
      <c r="J8" s="137"/>
      <c r="K8" s="102"/>
      <c r="L8" s="103"/>
      <c r="M8" s="101"/>
      <c r="N8" s="100"/>
      <c r="O8" s="101"/>
      <c r="P8" s="100"/>
      <c r="Q8" s="101"/>
      <c r="R8" s="100"/>
      <c r="S8" s="101"/>
      <c r="T8" s="100"/>
      <c r="U8" s="101"/>
      <c r="V8" s="100"/>
      <c r="W8" s="25"/>
      <c r="X8" s="407"/>
      <c r="Y8" s="408"/>
    </row>
    <row r="9" spans="1:25" ht="27" customHeight="1">
      <c r="A9" s="397"/>
      <c r="B9" s="19" t="s">
        <v>65</v>
      </c>
      <c r="C9" s="19"/>
      <c r="D9" s="32"/>
      <c r="E9" s="29"/>
      <c r="F9" s="129"/>
      <c r="G9" s="32"/>
      <c r="H9" s="34"/>
      <c r="I9" s="127"/>
      <c r="J9" s="127"/>
      <c r="K9" s="37"/>
      <c r="L9" s="38"/>
      <c r="M9" s="32"/>
      <c r="N9" s="38"/>
      <c r="O9" s="32"/>
      <c r="P9" s="38"/>
      <c r="Q9" s="32"/>
      <c r="R9" s="38"/>
      <c r="S9" s="32"/>
      <c r="T9" s="38"/>
      <c r="U9" s="32"/>
      <c r="V9" s="34"/>
      <c r="W9" s="25"/>
      <c r="X9" s="407"/>
      <c r="Y9" s="408"/>
    </row>
    <row r="10" spans="1:25" ht="27" customHeight="1">
      <c r="A10" s="397"/>
      <c r="B10" s="21" t="s">
        <v>52</v>
      </c>
      <c r="C10" s="99"/>
      <c r="D10" s="101"/>
      <c r="E10" s="100"/>
      <c r="F10" s="136"/>
      <c r="G10" s="35"/>
      <c r="H10" s="36"/>
      <c r="I10" s="137"/>
      <c r="J10" s="137"/>
      <c r="K10" s="102"/>
      <c r="L10" s="103"/>
      <c r="M10" s="101"/>
      <c r="N10" s="100"/>
      <c r="O10" s="101"/>
      <c r="P10" s="100"/>
      <c r="Q10" s="101"/>
      <c r="R10" s="100"/>
      <c r="S10" s="101"/>
      <c r="T10" s="100"/>
      <c r="U10" s="101"/>
      <c r="V10" s="100"/>
      <c r="W10" s="25"/>
      <c r="X10" s="407"/>
      <c r="Y10" s="408"/>
    </row>
    <row r="11" spans="1:25" ht="27" customHeight="1">
      <c r="A11" s="397"/>
      <c r="B11" s="16" t="s">
        <v>91</v>
      </c>
      <c r="C11" s="20"/>
      <c r="D11" s="32"/>
      <c r="E11" s="29"/>
      <c r="F11" s="129"/>
      <c r="G11" s="32"/>
      <c r="H11" s="34"/>
      <c r="I11" s="127"/>
      <c r="J11" s="127"/>
      <c r="K11" s="37"/>
      <c r="L11" s="38"/>
      <c r="M11" s="32"/>
      <c r="N11" s="38"/>
      <c r="O11" s="32"/>
      <c r="P11" s="38"/>
      <c r="Q11" s="32"/>
      <c r="R11" s="38"/>
      <c r="S11" s="32"/>
      <c r="T11" s="38"/>
      <c r="U11" s="32"/>
      <c r="V11" s="34"/>
      <c r="W11" s="25"/>
      <c r="X11" s="407"/>
      <c r="Y11" s="408"/>
    </row>
    <row r="12" spans="1:25" ht="27" customHeight="1">
      <c r="A12" s="398"/>
      <c r="B12" s="2" t="s">
        <v>52</v>
      </c>
      <c r="C12" s="99"/>
      <c r="D12" s="101"/>
      <c r="E12" s="100"/>
      <c r="F12" s="136"/>
      <c r="G12" s="35"/>
      <c r="H12" s="36"/>
      <c r="I12" s="137"/>
      <c r="J12" s="137"/>
      <c r="K12" s="102"/>
      <c r="L12" s="103"/>
      <c r="M12" s="101"/>
      <c r="N12" s="100"/>
      <c r="O12" s="101"/>
      <c r="P12" s="100"/>
      <c r="Q12" s="101"/>
      <c r="R12" s="100"/>
      <c r="S12" s="101"/>
      <c r="T12" s="100"/>
      <c r="U12" s="101"/>
      <c r="V12" s="100"/>
      <c r="W12" s="26"/>
      <c r="X12" s="411"/>
      <c r="Y12" s="412"/>
    </row>
    <row r="13" spans="1:25" ht="27" customHeight="1">
      <c r="A13" s="396" t="s">
        <v>75</v>
      </c>
      <c r="B13" s="19" t="s">
        <v>53</v>
      </c>
      <c r="C13" s="19"/>
      <c r="D13" s="28"/>
      <c r="E13" s="29"/>
      <c r="F13" s="129"/>
      <c r="G13" s="32"/>
      <c r="H13" s="34"/>
      <c r="I13" s="127"/>
      <c r="J13" s="127"/>
      <c r="K13" s="37"/>
      <c r="L13" s="38"/>
      <c r="M13" s="32"/>
      <c r="N13" s="38"/>
      <c r="O13" s="32"/>
      <c r="P13" s="38"/>
      <c r="Q13" s="32"/>
      <c r="R13" s="38"/>
      <c r="S13" s="32"/>
      <c r="T13" s="38"/>
      <c r="U13" s="32"/>
      <c r="V13" s="34"/>
      <c r="W13" s="27"/>
      <c r="X13" s="403"/>
      <c r="Y13" s="404"/>
    </row>
    <row r="14" spans="1:25" ht="27" customHeight="1">
      <c r="A14" s="397"/>
      <c r="B14" s="21" t="s">
        <v>52</v>
      </c>
      <c r="C14" s="24"/>
      <c r="D14" s="30"/>
      <c r="E14" s="31"/>
      <c r="F14" s="130"/>
      <c r="G14" s="35"/>
      <c r="H14" s="36"/>
      <c r="I14" s="128"/>
      <c r="J14" s="128"/>
      <c r="K14" s="39"/>
      <c r="L14" s="40"/>
      <c r="M14" s="33"/>
      <c r="N14" s="40"/>
      <c r="O14" s="33"/>
      <c r="P14" s="40"/>
      <c r="Q14" s="33"/>
      <c r="R14" s="40"/>
      <c r="S14" s="33"/>
      <c r="T14" s="40"/>
      <c r="U14" s="33"/>
      <c r="V14" s="43"/>
      <c r="W14" s="25"/>
      <c r="X14" s="405"/>
      <c r="Y14" s="406"/>
    </row>
    <row r="15" spans="1:25" ht="27" customHeight="1">
      <c r="A15" s="397"/>
      <c r="B15" s="19" t="s">
        <v>64</v>
      </c>
      <c r="C15" s="19"/>
      <c r="D15" s="32"/>
      <c r="E15" s="29"/>
      <c r="F15" s="129"/>
      <c r="G15" s="32"/>
      <c r="H15" s="34"/>
      <c r="I15" s="127"/>
      <c r="J15" s="127"/>
      <c r="K15" s="37"/>
      <c r="L15" s="38"/>
      <c r="M15" s="32"/>
      <c r="N15" s="38"/>
      <c r="O15" s="32"/>
      <c r="P15" s="38"/>
      <c r="Q15" s="32"/>
      <c r="R15" s="38"/>
      <c r="S15" s="32"/>
      <c r="T15" s="38"/>
      <c r="U15" s="32"/>
      <c r="V15" s="34"/>
      <c r="W15" s="25"/>
      <c r="X15" s="407"/>
      <c r="Y15" s="408"/>
    </row>
    <row r="16" spans="1:25" ht="27" customHeight="1">
      <c r="A16" s="397"/>
      <c r="B16" s="21" t="s">
        <v>52</v>
      </c>
      <c r="C16" s="21"/>
      <c r="D16" s="33"/>
      <c r="E16" s="31"/>
      <c r="F16" s="130"/>
      <c r="G16" s="35"/>
      <c r="H16" s="36"/>
      <c r="I16" s="128"/>
      <c r="J16" s="128"/>
      <c r="K16" s="39"/>
      <c r="L16" s="40"/>
      <c r="M16" s="33"/>
      <c r="N16" s="40"/>
      <c r="O16" s="33"/>
      <c r="P16" s="40"/>
      <c r="Q16" s="33"/>
      <c r="R16" s="40"/>
      <c r="S16" s="33"/>
      <c r="T16" s="40"/>
      <c r="U16" s="33"/>
      <c r="V16" s="43"/>
      <c r="W16" s="25"/>
      <c r="X16" s="407"/>
      <c r="Y16" s="408"/>
    </row>
    <row r="17" spans="1:25" ht="27" customHeight="1">
      <c r="A17" s="397"/>
      <c r="B17" s="19" t="s">
        <v>65</v>
      </c>
      <c r="C17" s="19"/>
      <c r="D17" s="32"/>
      <c r="E17" s="29"/>
      <c r="F17" s="129"/>
      <c r="G17" s="32"/>
      <c r="H17" s="34"/>
      <c r="I17" s="127"/>
      <c r="J17" s="127"/>
      <c r="K17" s="37"/>
      <c r="L17" s="38"/>
      <c r="M17" s="32"/>
      <c r="N17" s="38"/>
      <c r="O17" s="32"/>
      <c r="P17" s="38"/>
      <c r="Q17" s="32"/>
      <c r="R17" s="38"/>
      <c r="S17" s="32"/>
      <c r="T17" s="38"/>
      <c r="U17" s="32"/>
      <c r="V17" s="34"/>
      <c r="W17" s="25"/>
      <c r="X17" s="407"/>
      <c r="Y17" s="408"/>
    </row>
    <row r="18" spans="1:25" ht="27" customHeight="1">
      <c r="A18" s="397"/>
      <c r="B18" s="21" t="s">
        <v>52</v>
      </c>
      <c r="C18" s="21"/>
      <c r="D18" s="33"/>
      <c r="E18" s="31"/>
      <c r="F18" s="130"/>
      <c r="G18" s="35"/>
      <c r="H18" s="36"/>
      <c r="I18" s="128"/>
      <c r="J18" s="128"/>
      <c r="K18" s="39"/>
      <c r="L18" s="40"/>
      <c r="M18" s="33"/>
      <c r="N18" s="40"/>
      <c r="O18" s="33"/>
      <c r="P18" s="40"/>
      <c r="Q18" s="33"/>
      <c r="R18" s="40"/>
      <c r="S18" s="33"/>
      <c r="T18" s="40"/>
      <c r="U18" s="33"/>
      <c r="V18" s="43"/>
      <c r="W18" s="25"/>
      <c r="X18" s="407"/>
      <c r="Y18" s="408"/>
    </row>
    <row r="19" spans="1:25" ht="27" customHeight="1">
      <c r="A19" s="397"/>
      <c r="B19" s="16" t="s">
        <v>91</v>
      </c>
      <c r="C19" s="20"/>
      <c r="D19" s="32"/>
      <c r="E19" s="29"/>
      <c r="F19" s="129"/>
      <c r="G19" s="32"/>
      <c r="H19" s="34"/>
      <c r="I19" s="127"/>
      <c r="J19" s="127"/>
      <c r="K19" s="37"/>
      <c r="L19" s="38"/>
      <c r="M19" s="32"/>
      <c r="N19" s="38"/>
      <c r="O19" s="32"/>
      <c r="P19" s="38"/>
      <c r="Q19" s="32"/>
      <c r="R19" s="38"/>
      <c r="S19" s="32"/>
      <c r="T19" s="38"/>
      <c r="U19" s="32"/>
      <c r="V19" s="34"/>
      <c r="W19" s="25"/>
      <c r="X19" s="407"/>
      <c r="Y19" s="408"/>
    </row>
    <row r="20" spans="1:25" ht="27" customHeight="1">
      <c r="A20" s="398"/>
      <c r="B20" s="2" t="s">
        <v>52</v>
      </c>
      <c r="C20" s="22"/>
      <c r="D20" s="33"/>
      <c r="E20" s="31"/>
      <c r="F20" s="130"/>
      <c r="G20" s="35"/>
      <c r="H20" s="36"/>
      <c r="I20" s="128"/>
      <c r="J20" s="128"/>
      <c r="K20" s="39"/>
      <c r="L20" s="40"/>
      <c r="M20" s="33"/>
      <c r="N20" s="40"/>
      <c r="O20" s="33"/>
      <c r="P20" s="40"/>
      <c r="Q20" s="33"/>
      <c r="R20" s="40"/>
      <c r="S20" s="33"/>
      <c r="T20" s="40"/>
      <c r="U20" s="33"/>
      <c r="V20" s="43"/>
      <c r="W20" s="26"/>
      <c r="X20" s="411"/>
      <c r="Y20" s="412"/>
    </row>
    <row r="21" spans="1:25" ht="27" customHeight="1">
      <c r="A21" s="396" t="s">
        <v>76</v>
      </c>
      <c r="B21" s="19" t="s">
        <v>53</v>
      </c>
      <c r="C21" s="19"/>
      <c r="D21" s="28"/>
      <c r="E21" s="29"/>
      <c r="F21" s="129"/>
      <c r="G21" s="32"/>
      <c r="H21" s="34"/>
      <c r="I21" s="127"/>
      <c r="J21" s="127"/>
      <c r="K21" s="37"/>
      <c r="L21" s="38"/>
      <c r="M21" s="32"/>
      <c r="N21" s="38"/>
      <c r="O21" s="32"/>
      <c r="P21" s="38"/>
      <c r="Q21" s="32"/>
      <c r="R21" s="38"/>
      <c r="S21" s="32"/>
      <c r="T21" s="38"/>
      <c r="U21" s="32"/>
      <c r="V21" s="34"/>
      <c r="W21" s="17"/>
      <c r="X21" s="403"/>
      <c r="Y21" s="404"/>
    </row>
    <row r="22" spans="1:25" ht="27" customHeight="1">
      <c r="A22" s="397"/>
      <c r="B22" s="21" t="s">
        <v>52</v>
      </c>
      <c r="C22" s="24"/>
      <c r="D22" s="30"/>
      <c r="E22" s="31"/>
      <c r="F22" s="130"/>
      <c r="G22" s="35"/>
      <c r="H22" s="36"/>
      <c r="I22" s="128"/>
      <c r="J22" s="128"/>
      <c r="K22" s="39"/>
      <c r="L22" s="40"/>
      <c r="M22" s="33"/>
      <c r="N22" s="40"/>
      <c r="O22" s="33"/>
      <c r="P22" s="40"/>
      <c r="Q22" s="33"/>
      <c r="R22" s="40"/>
      <c r="S22" s="33"/>
      <c r="T22" s="40"/>
      <c r="U22" s="33"/>
      <c r="V22" s="43"/>
      <c r="W22" s="25"/>
      <c r="X22" s="407"/>
      <c r="Y22" s="408"/>
    </row>
    <row r="23" spans="1:25" ht="27" customHeight="1">
      <c r="A23" s="397"/>
      <c r="B23" s="19" t="s">
        <v>64</v>
      </c>
      <c r="C23" s="19"/>
      <c r="D23" s="32"/>
      <c r="E23" s="29"/>
      <c r="F23" s="129"/>
      <c r="G23" s="32"/>
      <c r="H23" s="34"/>
      <c r="I23" s="127"/>
      <c r="J23" s="127"/>
      <c r="K23" s="37"/>
      <c r="L23" s="38"/>
      <c r="M23" s="32"/>
      <c r="N23" s="38"/>
      <c r="O23" s="32"/>
      <c r="P23" s="38"/>
      <c r="Q23" s="32"/>
      <c r="R23" s="38"/>
      <c r="S23" s="32"/>
      <c r="T23" s="38"/>
      <c r="U23" s="32"/>
      <c r="V23" s="34"/>
      <c r="W23" s="25"/>
      <c r="X23" s="407"/>
      <c r="Y23" s="408"/>
    </row>
    <row r="24" spans="1:25" ht="27" customHeight="1">
      <c r="A24" s="397"/>
      <c r="B24" s="21" t="s">
        <v>52</v>
      </c>
      <c r="C24" s="21"/>
      <c r="D24" s="33"/>
      <c r="E24" s="31"/>
      <c r="F24" s="130"/>
      <c r="G24" s="35"/>
      <c r="H24" s="36"/>
      <c r="I24" s="128"/>
      <c r="J24" s="128"/>
      <c r="K24" s="39"/>
      <c r="L24" s="40"/>
      <c r="M24" s="33"/>
      <c r="N24" s="40"/>
      <c r="O24" s="33"/>
      <c r="P24" s="40"/>
      <c r="Q24" s="33"/>
      <c r="R24" s="40"/>
      <c r="S24" s="33"/>
      <c r="T24" s="40"/>
      <c r="U24" s="33"/>
      <c r="V24" s="43"/>
      <c r="W24" s="25"/>
      <c r="X24" s="407"/>
      <c r="Y24" s="408"/>
    </row>
    <row r="25" spans="1:25" ht="27" customHeight="1">
      <c r="A25" s="397"/>
      <c r="B25" s="19" t="s">
        <v>65</v>
      </c>
      <c r="C25" s="19"/>
      <c r="D25" s="32"/>
      <c r="E25" s="29"/>
      <c r="F25" s="129"/>
      <c r="G25" s="32"/>
      <c r="H25" s="34"/>
      <c r="I25" s="127"/>
      <c r="J25" s="127"/>
      <c r="K25" s="37"/>
      <c r="L25" s="38"/>
      <c r="M25" s="32"/>
      <c r="N25" s="38"/>
      <c r="O25" s="32"/>
      <c r="P25" s="38"/>
      <c r="Q25" s="32"/>
      <c r="R25" s="38"/>
      <c r="S25" s="32"/>
      <c r="T25" s="38"/>
      <c r="U25" s="32"/>
      <c r="V25" s="34"/>
      <c r="W25" s="25"/>
      <c r="X25" s="407"/>
      <c r="Y25" s="408"/>
    </row>
    <row r="26" spans="1:25" ht="27" customHeight="1">
      <c r="A26" s="397"/>
      <c r="B26" s="21" t="s">
        <v>52</v>
      </c>
      <c r="C26" s="21"/>
      <c r="D26" s="33"/>
      <c r="E26" s="31"/>
      <c r="F26" s="130"/>
      <c r="G26" s="35"/>
      <c r="H26" s="36"/>
      <c r="I26" s="128"/>
      <c r="J26" s="128"/>
      <c r="K26" s="39"/>
      <c r="L26" s="40"/>
      <c r="M26" s="33"/>
      <c r="N26" s="40"/>
      <c r="O26" s="33"/>
      <c r="P26" s="40"/>
      <c r="Q26" s="33"/>
      <c r="R26" s="40"/>
      <c r="S26" s="33"/>
      <c r="T26" s="40"/>
      <c r="U26" s="33"/>
      <c r="V26" s="43"/>
      <c r="W26" s="25"/>
      <c r="X26" s="407"/>
      <c r="Y26" s="408"/>
    </row>
    <row r="27" spans="1:25" ht="27" customHeight="1">
      <c r="A27" s="397"/>
      <c r="B27" s="16" t="s">
        <v>91</v>
      </c>
      <c r="C27" s="20"/>
      <c r="D27" s="32"/>
      <c r="E27" s="29"/>
      <c r="F27" s="129"/>
      <c r="G27" s="32"/>
      <c r="H27" s="34"/>
      <c r="I27" s="127"/>
      <c r="J27" s="127"/>
      <c r="K27" s="37"/>
      <c r="L27" s="38"/>
      <c r="M27" s="32"/>
      <c r="N27" s="38"/>
      <c r="O27" s="32"/>
      <c r="P27" s="38"/>
      <c r="Q27" s="32"/>
      <c r="R27" s="38"/>
      <c r="S27" s="32"/>
      <c r="T27" s="38"/>
      <c r="U27" s="32"/>
      <c r="V27" s="34"/>
      <c r="W27" s="25"/>
      <c r="X27" s="407"/>
      <c r="Y27" s="408"/>
    </row>
    <row r="28" spans="1:25" ht="27" customHeight="1">
      <c r="A28" s="398"/>
      <c r="B28" s="2" t="s">
        <v>52</v>
      </c>
      <c r="C28" s="22"/>
      <c r="D28" s="33"/>
      <c r="E28" s="31"/>
      <c r="F28" s="130"/>
      <c r="G28" s="35"/>
      <c r="H28" s="36"/>
      <c r="I28" s="128"/>
      <c r="J28" s="128"/>
      <c r="K28" s="39"/>
      <c r="L28" s="40"/>
      <c r="M28" s="33"/>
      <c r="N28" s="40"/>
      <c r="O28" s="33"/>
      <c r="P28" s="40"/>
      <c r="Q28" s="33"/>
      <c r="R28" s="40"/>
      <c r="S28" s="33"/>
      <c r="T28" s="40"/>
      <c r="U28" s="33"/>
      <c r="V28" s="43"/>
      <c r="W28" s="26"/>
      <c r="X28" s="411"/>
      <c r="Y28" s="412"/>
    </row>
    <row r="29" spans="1:25" ht="27" customHeight="1">
      <c r="A29" s="396" t="s">
        <v>77</v>
      </c>
      <c r="B29" s="19" t="s">
        <v>53</v>
      </c>
      <c r="C29" s="19"/>
      <c r="D29" s="28"/>
      <c r="E29" s="29"/>
      <c r="F29" s="129"/>
      <c r="G29" s="32"/>
      <c r="H29" s="34"/>
      <c r="I29" s="127"/>
      <c r="J29" s="127"/>
      <c r="K29" s="37"/>
      <c r="L29" s="38"/>
      <c r="M29" s="32"/>
      <c r="N29" s="38"/>
      <c r="O29" s="32"/>
      <c r="P29" s="38"/>
      <c r="Q29" s="32"/>
      <c r="R29" s="38"/>
      <c r="S29" s="32"/>
      <c r="T29" s="38"/>
      <c r="U29" s="32"/>
      <c r="V29" s="34"/>
      <c r="W29" s="17"/>
      <c r="X29" s="403"/>
      <c r="Y29" s="404"/>
    </row>
    <row r="30" spans="1:25" ht="27" customHeight="1">
      <c r="A30" s="397"/>
      <c r="B30" s="21" t="s">
        <v>52</v>
      </c>
      <c r="C30" s="24"/>
      <c r="D30" s="30"/>
      <c r="E30" s="31"/>
      <c r="F30" s="130"/>
      <c r="G30" s="35"/>
      <c r="H30" s="36"/>
      <c r="I30" s="128"/>
      <c r="J30" s="128"/>
      <c r="K30" s="39"/>
      <c r="L30" s="40"/>
      <c r="M30" s="33"/>
      <c r="N30" s="40"/>
      <c r="O30" s="33"/>
      <c r="P30" s="40"/>
      <c r="Q30" s="33"/>
      <c r="R30" s="40"/>
      <c r="S30" s="33"/>
      <c r="T30" s="40"/>
      <c r="U30" s="33"/>
      <c r="V30" s="43"/>
      <c r="W30" s="25"/>
      <c r="X30" s="407"/>
      <c r="Y30" s="408"/>
    </row>
    <row r="31" spans="1:25" ht="27" customHeight="1">
      <c r="A31" s="397"/>
      <c r="B31" s="19" t="s">
        <v>64</v>
      </c>
      <c r="C31" s="19"/>
      <c r="D31" s="32"/>
      <c r="E31" s="29"/>
      <c r="F31" s="129"/>
      <c r="G31" s="32"/>
      <c r="H31" s="34"/>
      <c r="I31" s="127"/>
      <c r="J31" s="127"/>
      <c r="K31" s="37"/>
      <c r="L31" s="38"/>
      <c r="M31" s="32"/>
      <c r="N31" s="38"/>
      <c r="O31" s="32"/>
      <c r="P31" s="38"/>
      <c r="Q31" s="32"/>
      <c r="R31" s="38"/>
      <c r="S31" s="32"/>
      <c r="T31" s="38"/>
      <c r="U31" s="32"/>
      <c r="V31" s="34"/>
      <c r="W31" s="25"/>
      <c r="X31" s="407"/>
      <c r="Y31" s="408"/>
    </row>
    <row r="32" spans="1:25" ht="27" customHeight="1">
      <c r="A32" s="397"/>
      <c r="B32" s="21" t="s">
        <v>52</v>
      </c>
      <c r="C32" s="21"/>
      <c r="D32" s="33"/>
      <c r="E32" s="31"/>
      <c r="F32" s="130"/>
      <c r="G32" s="35"/>
      <c r="H32" s="36"/>
      <c r="I32" s="128"/>
      <c r="J32" s="128"/>
      <c r="K32" s="39"/>
      <c r="L32" s="40"/>
      <c r="M32" s="33"/>
      <c r="N32" s="40"/>
      <c r="O32" s="33"/>
      <c r="P32" s="40"/>
      <c r="Q32" s="33"/>
      <c r="R32" s="40"/>
      <c r="S32" s="33"/>
      <c r="T32" s="40"/>
      <c r="U32" s="33"/>
      <c r="V32" s="43"/>
      <c r="W32" s="25"/>
      <c r="X32" s="407"/>
      <c r="Y32" s="408"/>
    </row>
    <row r="33" spans="1:25" ht="27" customHeight="1">
      <c r="A33" s="397"/>
      <c r="B33" s="19" t="s">
        <v>65</v>
      </c>
      <c r="C33" s="19"/>
      <c r="D33" s="32"/>
      <c r="E33" s="29"/>
      <c r="F33" s="129"/>
      <c r="G33" s="32"/>
      <c r="H33" s="34"/>
      <c r="I33" s="127"/>
      <c r="J33" s="127"/>
      <c r="K33" s="37"/>
      <c r="L33" s="38"/>
      <c r="M33" s="32"/>
      <c r="N33" s="38"/>
      <c r="O33" s="32"/>
      <c r="P33" s="38"/>
      <c r="Q33" s="32"/>
      <c r="R33" s="38"/>
      <c r="S33" s="32"/>
      <c r="T33" s="38"/>
      <c r="U33" s="32"/>
      <c r="V33" s="34"/>
      <c r="W33" s="25"/>
      <c r="X33" s="407"/>
      <c r="Y33" s="408"/>
    </row>
    <row r="34" spans="1:25" ht="27" customHeight="1">
      <c r="A34" s="397"/>
      <c r="B34" s="21" t="s">
        <v>52</v>
      </c>
      <c r="C34" s="21"/>
      <c r="D34" s="33"/>
      <c r="E34" s="31"/>
      <c r="F34" s="130"/>
      <c r="G34" s="35"/>
      <c r="H34" s="36"/>
      <c r="I34" s="128"/>
      <c r="J34" s="128"/>
      <c r="K34" s="39"/>
      <c r="L34" s="40"/>
      <c r="M34" s="33"/>
      <c r="N34" s="40"/>
      <c r="O34" s="33"/>
      <c r="P34" s="40"/>
      <c r="Q34" s="33"/>
      <c r="R34" s="40"/>
      <c r="S34" s="33"/>
      <c r="T34" s="40"/>
      <c r="U34" s="33"/>
      <c r="V34" s="43"/>
      <c r="W34" s="25"/>
      <c r="X34" s="407"/>
      <c r="Y34" s="408"/>
    </row>
    <row r="35" spans="1:25" ht="27" customHeight="1">
      <c r="A35" s="397"/>
      <c r="B35" s="16" t="s">
        <v>91</v>
      </c>
      <c r="C35" s="20"/>
      <c r="D35" s="32"/>
      <c r="E35" s="29"/>
      <c r="F35" s="129"/>
      <c r="G35" s="32"/>
      <c r="H35" s="34"/>
      <c r="I35" s="127"/>
      <c r="J35" s="127"/>
      <c r="K35" s="37"/>
      <c r="L35" s="38"/>
      <c r="M35" s="32"/>
      <c r="N35" s="38"/>
      <c r="O35" s="32"/>
      <c r="P35" s="38"/>
      <c r="Q35" s="32"/>
      <c r="R35" s="38"/>
      <c r="S35" s="32"/>
      <c r="T35" s="38"/>
      <c r="U35" s="32"/>
      <c r="V35" s="34"/>
      <c r="W35" s="25"/>
      <c r="X35" s="407"/>
      <c r="Y35" s="408"/>
    </row>
    <row r="36" spans="1:25" ht="27" customHeight="1">
      <c r="A36" s="398"/>
      <c r="B36" s="2" t="s">
        <v>52</v>
      </c>
      <c r="C36" s="22"/>
      <c r="D36" s="33"/>
      <c r="E36" s="31"/>
      <c r="F36" s="130"/>
      <c r="G36" s="35"/>
      <c r="H36" s="36"/>
      <c r="I36" s="128"/>
      <c r="J36" s="128"/>
      <c r="K36" s="39"/>
      <c r="L36" s="40"/>
      <c r="M36" s="33"/>
      <c r="N36" s="40"/>
      <c r="O36" s="33"/>
      <c r="P36" s="40"/>
      <c r="Q36" s="33"/>
      <c r="R36" s="40"/>
      <c r="S36" s="33"/>
      <c r="T36" s="40"/>
      <c r="U36" s="33"/>
      <c r="V36" s="43"/>
      <c r="W36" s="26"/>
      <c r="X36" s="411"/>
      <c r="Y36" s="412"/>
    </row>
    <row r="37" spans="1:25" ht="27" customHeight="1">
      <c r="A37" s="396" t="s">
        <v>78</v>
      </c>
      <c r="B37" s="19" t="s">
        <v>53</v>
      </c>
      <c r="C37" s="19"/>
      <c r="D37" s="28"/>
      <c r="E37" s="29"/>
      <c r="F37" s="129"/>
      <c r="G37" s="32"/>
      <c r="H37" s="34"/>
      <c r="I37" s="127"/>
      <c r="J37" s="127"/>
      <c r="K37" s="37"/>
      <c r="L37" s="38"/>
      <c r="M37" s="32"/>
      <c r="N37" s="38"/>
      <c r="O37" s="32"/>
      <c r="P37" s="38"/>
      <c r="Q37" s="32"/>
      <c r="R37" s="38"/>
      <c r="S37" s="32"/>
      <c r="T37" s="38"/>
      <c r="U37" s="32"/>
      <c r="V37" s="34"/>
      <c r="W37" s="17"/>
      <c r="X37" s="403"/>
      <c r="Y37" s="404"/>
    </row>
    <row r="38" spans="1:25" ht="27" customHeight="1">
      <c r="A38" s="397"/>
      <c r="B38" s="21" t="s">
        <v>52</v>
      </c>
      <c r="C38" s="24"/>
      <c r="D38" s="30"/>
      <c r="E38" s="31"/>
      <c r="F38" s="130"/>
      <c r="G38" s="35"/>
      <c r="H38" s="36"/>
      <c r="I38" s="128"/>
      <c r="J38" s="128"/>
      <c r="K38" s="39"/>
      <c r="L38" s="40"/>
      <c r="M38" s="33"/>
      <c r="N38" s="40"/>
      <c r="O38" s="33"/>
      <c r="P38" s="40"/>
      <c r="Q38" s="33"/>
      <c r="R38" s="40"/>
      <c r="S38" s="33"/>
      <c r="T38" s="40"/>
      <c r="U38" s="33"/>
      <c r="V38" s="43"/>
      <c r="W38" s="25"/>
      <c r="X38" s="407"/>
      <c r="Y38" s="408"/>
    </row>
    <row r="39" spans="1:25" ht="27" customHeight="1">
      <c r="A39" s="397"/>
      <c r="B39" s="19" t="s">
        <v>64</v>
      </c>
      <c r="C39" s="19"/>
      <c r="D39" s="32"/>
      <c r="E39" s="29"/>
      <c r="F39" s="129"/>
      <c r="G39" s="32"/>
      <c r="H39" s="34"/>
      <c r="I39" s="127"/>
      <c r="J39" s="127"/>
      <c r="K39" s="37"/>
      <c r="L39" s="38"/>
      <c r="M39" s="32"/>
      <c r="N39" s="38"/>
      <c r="O39" s="32"/>
      <c r="P39" s="38"/>
      <c r="Q39" s="32"/>
      <c r="R39" s="38"/>
      <c r="S39" s="32"/>
      <c r="T39" s="38"/>
      <c r="U39" s="32"/>
      <c r="V39" s="34"/>
      <c r="W39" s="25"/>
      <c r="X39" s="407"/>
      <c r="Y39" s="408"/>
    </row>
    <row r="40" spans="1:25" ht="27" customHeight="1">
      <c r="A40" s="397"/>
      <c r="B40" s="21" t="s">
        <v>52</v>
      </c>
      <c r="C40" s="21"/>
      <c r="D40" s="33"/>
      <c r="E40" s="31"/>
      <c r="F40" s="130"/>
      <c r="G40" s="35"/>
      <c r="H40" s="36"/>
      <c r="I40" s="128"/>
      <c r="J40" s="128"/>
      <c r="K40" s="39"/>
      <c r="L40" s="40"/>
      <c r="M40" s="33"/>
      <c r="N40" s="40"/>
      <c r="O40" s="33"/>
      <c r="P40" s="40"/>
      <c r="Q40" s="33"/>
      <c r="R40" s="40"/>
      <c r="S40" s="33"/>
      <c r="T40" s="40"/>
      <c r="U40" s="33"/>
      <c r="V40" s="43"/>
      <c r="W40" s="25"/>
      <c r="X40" s="407"/>
      <c r="Y40" s="408"/>
    </row>
    <row r="41" spans="1:25" ht="27" customHeight="1">
      <c r="A41" s="397"/>
      <c r="B41" s="19" t="s">
        <v>65</v>
      </c>
      <c r="C41" s="19"/>
      <c r="D41" s="32"/>
      <c r="E41" s="29"/>
      <c r="F41" s="129"/>
      <c r="G41" s="32"/>
      <c r="H41" s="34"/>
      <c r="I41" s="127"/>
      <c r="J41" s="127"/>
      <c r="K41" s="37"/>
      <c r="L41" s="38"/>
      <c r="M41" s="32"/>
      <c r="N41" s="38"/>
      <c r="O41" s="32"/>
      <c r="P41" s="38"/>
      <c r="Q41" s="32"/>
      <c r="R41" s="38"/>
      <c r="S41" s="32"/>
      <c r="T41" s="38"/>
      <c r="U41" s="32"/>
      <c r="V41" s="34"/>
      <c r="W41" s="25"/>
      <c r="X41" s="407"/>
      <c r="Y41" s="408"/>
    </row>
    <row r="42" spans="1:25" ht="27" customHeight="1">
      <c r="A42" s="397"/>
      <c r="B42" s="21" t="s">
        <v>52</v>
      </c>
      <c r="C42" s="21"/>
      <c r="D42" s="33"/>
      <c r="E42" s="31"/>
      <c r="F42" s="130"/>
      <c r="G42" s="35"/>
      <c r="H42" s="36"/>
      <c r="I42" s="128"/>
      <c r="J42" s="128"/>
      <c r="K42" s="39"/>
      <c r="L42" s="40"/>
      <c r="M42" s="33"/>
      <c r="N42" s="40"/>
      <c r="O42" s="33"/>
      <c r="P42" s="40"/>
      <c r="Q42" s="33"/>
      <c r="R42" s="40"/>
      <c r="S42" s="33"/>
      <c r="T42" s="40"/>
      <c r="U42" s="33"/>
      <c r="V42" s="43"/>
      <c r="W42" s="25"/>
      <c r="X42" s="407"/>
      <c r="Y42" s="408"/>
    </row>
    <row r="43" spans="1:25" ht="27" customHeight="1">
      <c r="A43" s="397"/>
      <c r="B43" s="16" t="s">
        <v>91</v>
      </c>
      <c r="C43" s="20"/>
      <c r="D43" s="32"/>
      <c r="E43" s="29"/>
      <c r="F43" s="129"/>
      <c r="G43" s="32"/>
      <c r="H43" s="34"/>
      <c r="I43" s="127"/>
      <c r="J43" s="127"/>
      <c r="K43" s="37"/>
      <c r="L43" s="38"/>
      <c r="M43" s="32"/>
      <c r="N43" s="38"/>
      <c r="O43" s="32"/>
      <c r="P43" s="38"/>
      <c r="Q43" s="32"/>
      <c r="R43" s="38"/>
      <c r="S43" s="32"/>
      <c r="T43" s="38"/>
      <c r="U43" s="32"/>
      <c r="V43" s="34"/>
      <c r="W43" s="25"/>
      <c r="X43" s="407"/>
      <c r="Y43" s="408"/>
    </row>
    <row r="44" spans="1:25" ht="27" customHeight="1">
      <c r="A44" s="398"/>
      <c r="B44" s="2" t="s">
        <v>52</v>
      </c>
      <c r="C44" s="22"/>
      <c r="D44" s="33"/>
      <c r="E44" s="31"/>
      <c r="F44" s="130"/>
      <c r="G44" s="35"/>
      <c r="H44" s="36"/>
      <c r="I44" s="128"/>
      <c r="J44" s="128"/>
      <c r="K44" s="39"/>
      <c r="L44" s="40"/>
      <c r="M44" s="33"/>
      <c r="N44" s="40"/>
      <c r="O44" s="33"/>
      <c r="P44" s="40"/>
      <c r="Q44" s="33"/>
      <c r="R44" s="40"/>
      <c r="S44" s="33"/>
      <c r="T44" s="40"/>
      <c r="U44" s="33"/>
      <c r="V44" s="43"/>
      <c r="W44" s="26"/>
      <c r="X44" s="411"/>
      <c r="Y44" s="412"/>
    </row>
    <row r="45" spans="1:25" ht="27" customHeight="1">
      <c r="A45" s="396" t="s">
        <v>79</v>
      </c>
      <c r="B45" s="19" t="s">
        <v>53</v>
      </c>
      <c r="C45" s="19"/>
      <c r="D45" s="28"/>
      <c r="E45" s="29"/>
      <c r="F45" s="129"/>
      <c r="G45" s="32"/>
      <c r="H45" s="34"/>
      <c r="I45" s="127"/>
      <c r="J45" s="127"/>
      <c r="K45" s="37"/>
      <c r="L45" s="38"/>
      <c r="M45" s="32"/>
      <c r="N45" s="38"/>
      <c r="O45" s="32"/>
      <c r="P45" s="38"/>
      <c r="Q45" s="32"/>
      <c r="R45" s="38"/>
      <c r="S45" s="32"/>
      <c r="T45" s="38"/>
      <c r="U45" s="32"/>
      <c r="V45" s="34"/>
      <c r="W45" s="17"/>
      <c r="X45" s="403"/>
      <c r="Y45" s="404"/>
    </row>
    <row r="46" spans="1:25" ht="27" customHeight="1">
      <c r="A46" s="397"/>
      <c r="B46" s="21" t="s">
        <v>52</v>
      </c>
      <c r="C46" s="24"/>
      <c r="D46" s="30"/>
      <c r="E46" s="31"/>
      <c r="F46" s="130"/>
      <c r="G46" s="35"/>
      <c r="H46" s="36"/>
      <c r="I46" s="128"/>
      <c r="J46" s="128"/>
      <c r="K46" s="39"/>
      <c r="L46" s="40"/>
      <c r="M46" s="33"/>
      <c r="N46" s="40"/>
      <c r="O46" s="33"/>
      <c r="P46" s="40"/>
      <c r="Q46" s="33"/>
      <c r="R46" s="40"/>
      <c r="S46" s="33"/>
      <c r="T46" s="40"/>
      <c r="U46" s="33"/>
      <c r="V46" s="43"/>
      <c r="W46" s="25"/>
      <c r="X46" s="407"/>
      <c r="Y46" s="408"/>
    </row>
    <row r="47" spans="1:25" ht="27" customHeight="1">
      <c r="A47" s="397"/>
      <c r="B47" s="19" t="s">
        <v>64</v>
      </c>
      <c r="C47" s="19"/>
      <c r="D47" s="32"/>
      <c r="E47" s="29"/>
      <c r="F47" s="129"/>
      <c r="G47" s="32"/>
      <c r="H47" s="34"/>
      <c r="I47" s="127"/>
      <c r="J47" s="127"/>
      <c r="K47" s="37"/>
      <c r="L47" s="38"/>
      <c r="M47" s="32"/>
      <c r="N47" s="38"/>
      <c r="O47" s="32"/>
      <c r="P47" s="38"/>
      <c r="Q47" s="32"/>
      <c r="R47" s="38"/>
      <c r="S47" s="32"/>
      <c r="T47" s="38"/>
      <c r="U47" s="32"/>
      <c r="V47" s="34"/>
      <c r="W47" s="25"/>
      <c r="X47" s="407"/>
      <c r="Y47" s="408"/>
    </row>
    <row r="48" spans="1:25" ht="27" customHeight="1">
      <c r="A48" s="397"/>
      <c r="B48" s="21" t="s">
        <v>52</v>
      </c>
      <c r="C48" s="21"/>
      <c r="D48" s="33"/>
      <c r="E48" s="31"/>
      <c r="F48" s="130"/>
      <c r="G48" s="35"/>
      <c r="H48" s="36"/>
      <c r="I48" s="128"/>
      <c r="J48" s="128"/>
      <c r="K48" s="39"/>
      <c r="L48" s="40"/>
      <c r="M48" s="33"/>
      <c r="N48" s="40"/>
      <c r="O48" s="33"/>
      <c r="P48" s="40"/>
      <c r="Q48" s="33"/>
      <c r="R48" s="40"/>
      <c r="S48" s="33"/>
      <c r="T48" s="40"/>
      <c r="U48" s="33"/>
      <c r="V48" s="43"/>
      <c r="W48" s="25"/>
      <c r="X48" s="407"/>
      <c r="Y48" s="408"/>
    </row>
    <row r="49" spans="1:25" ht="27" customHeight="1">
      <c r="A49" s="397"/>
      <c r="B49" s="19" t="s">
        <v>65</v>
      </c>
      <c r="C49" s="19"/>
      <c r="D49" s="32"/>
      <c r="E49" s="29"/>
      <c r="F49" s="129"/>
      <c r="G49" s="32"/>
      <c r="H49" s="34"/>
      <c r="I49" s="127"/>
      <c r="J49" s="127"/>
      <c r="K49" s="37"/>
      <c r="L49" s="38"/>
      <c r="M49" s="32"/>
      <c r="N49" s="38"/>
      <c r="O49" s="32"/>
      <c r="P49" s="38"/>
      <c r="Q49" s="32"/>
      <c r="R49" s="38"/>
      <c r="S49" s="32"/>
      <c r="T49" s="38"/>
      <c r="U49" s="32"/>
      <c r="V49" s="34"/>
      <c r="W49" s="25"/>
      <c r="X49" s="407"/>
      <c r="Y49" s="408"/>
    </row>
    <row r="50" spans="1:25" ht="27" customHeight="1">
      <c r="A50" s="397"/>
      <c r="B50" s="21" t="s">
        <v>52</v>
      </c>
      <c r="C50" s="21"/>
      <c r="D50" s="33"/>
      <c r="E50" s="31"/>
      <c r="F50" s="130"/>
      <c r="G50" s="35"/>
      <c r="H50" s="36"/>
      <c r="I50" s="128"/>
      <c r="J50" s="128"/>
      <c r="K50" s="39"/>
      <c r="L50" s="40"/>
      <c r="M50" s="33"/>
      <c r="N50" s="40"/>
      <c r="O50" s="33"/>
      <c r="P50" s="40"/>
      <c r="Q50" s="33"/>
      <c r="R50" s="40"/>
      <c r="S50" s="33"/>
      <c r="T50" s="40"/>
      <c r="U50" s="33"/>
      <c r="V50" s="43"/>
      <c r="W50" s="25"/>
      <c r="X50" s="407"/>
      <c r="Y50" s="408"/>
    </row>
    <row r="51" spans="1:25" ht="27" customHeight="1">
      <c r="A51" s="397"/>
      <c r="B51" s="16" t="s">
        <v>91</v>
      </c>
      <c r="C51" s="20"/>
      <c r="D51" s="32"/>
      <c r="E51" s="29"/>
      <c r="F51" s="129"/>
      <c r="G51" s="32"/>
      <c r="H51" s="34"/>
      <c r="I51" s="127"/>
      <c r="J51" s="127"/>
      <c r="K51" s="37"/>
      <c r="L51" s="38"/>
      <c r="M51" s="32"/>
      <c r="N51" s="38"/>
      <c r="O51" s="32"/>
      <c r="P51" s="38"/>
      <c r="Q51" s="32"/>
      <c r="R51" s="38"/>
      <c r="S51" s="32"/>
      <c r="T51" s="38"/>
      <c r="U51" s="32"/>
      <c r="V51" s="34"/>
      <c r="W51" s="25"/>
      <c r="X51" s="407"/>
      <c r="Y51" s="408"/>
    </row>
    <row r="52" spans="1:25" ht="27" customHeight="1">
      <c r="A52" s="398"/>
      <c r="B52" s="2" t="s">
        <v>52</v>
      </c>
      <c r="C52" s="22"/>
      <c r="D52" s="33"/>
      <c r="E52" s="31"/>
      <c r="F52" s="130"/>
      <c r="G52" s="35"/>
      <c r="H52" s="36"/>
      <c r="I52" s="128"/>
      <c r="J52" s="128"/>
      <c r="K52" s="39"/>
      <c r="L52" s="40"/>
      <c r="M52" s="33"/>
      <c r="N52" s="40"/>
      <c r="O52" s="33"/>
      <c r="P52" s="40"/>
      <c r="Q52" s="33"/>
      <c r="R52" s="40"/>
      <c r="S52" s="33"/>
      <c r="T52" s="40"/>
      <c r="U52" s="33"/>
      <c r="V52" s="43"/>
      <c r="W52" s="26"/>
      <c r="X52" s="411"/>
      <c r="Y52" s="412"/>
    </row>
    <row r="53" spans="1:25" ht="27" customHeight="1">
      <c r="A53" s="396" t="s">
        <v>80</v>
      </c>
      <c r="B53" s="19" t="s">
        <v>53</v>
      </c>
      <c r="C53" s="19"/>
      <c r="D53" s="28"/>
      <c r="E53" s="29"/>
      <c r="F53" s="129"/>
      <c r="G53" s="32"/>
      <c r="H53" s="34"/>
      <c r="I53" s="127"/>
      <c r="J53" s="127"/>
      <c r="K53" s="37"/>
      <c r="L53" s="38"/>
      <c r="M53" s="32"/>
      <c r="N53" s="38"/>
      <c r="O53" s="32"/>
      <c r="P53" s="38"/>
      <c r="Q53" s="32"/>
      <c r="R53" s="38"/>
      <c r="S53" s="32"/>
      <c r="T53" s="38"/>
      <c r="U53" s="32"/>
      <c r="V53" s="34"/>
      <c r="W53" s="17"/>
      <c r="X53" s="403"/>
      <c r="Y53" s="404"/>
    </row>
    <row r="54" spans="1:25" ht="27" customHeight="1">
      <c r="A54" s="397"/>
      <c r="B54" s="21" t="s">
        <v>52</v>
      </c>
      <c r="C54" s="24"/>
      <c r="D54" s="30"/>
      <c r="E54" s="31"/>
      <c r="F54" s="130"/>
      <c r="G54" s="35"/>
      <c r="H54" s="36"/>
      <c r="I54" s="128"/>
      <c r="J54" s="128"/>
      <c r="K54" s="39"/>
      <c r="L54" s="40"/>
      <c r="M54" s="33"/>
      <c r="N54" s="40"/>
      <c r="O54" s="33"/>
      <c r="P54" s="40"/>
      <c r="Q54" s="33"/>
      <c r="R54" s="40"/>
      <c r="S54" s="33"/>
      <c r="T54" s="40"/>
      <c r="U54" s="33"/>
      <c r="V54" s="43"/>
      <c r="W54" s="25"/>
      <c r="X54" s="407"/>
      <c r="Y54" s="408"/>
    </row>
    <row r="55" spans="1:25" ht="27" customHeight="1">
      <c r="A55" s="397"/>
      <c r="B55" s="19" t="s">
        <v>64</v>
      </c>
      <c r="C55" s="19"/>
      <c r="D55" s="32"/>
      <c r="E55" s="29"/>
      <c r="F55" s="129"/>
      <c r="G55" s="32"/>
      <c r="H55" s="34"/>
      <c r="I55" s="127"/>
      <c r="J55" s="127"/>
      <c r="K55" s="37"/>
      <c r="L55" s="38"/>
      <c r="M55" s="32"/>
      <c r="N55" s="38"/>
      <c r="O55" s="32"/>
      <c r="P55" s="38"/>
      <c r="Q55" s="32"/>
      <c r="R55" s="38"/>
      <c r="S55" s="32"/>
      <c r="T55" s="38"/>
      <c r="U55" s="32"/>
      <c r="V55" s="34"/>
      <c r="W55" s="25"/>
      <c r="X55" s="407"/>
      <c r="Y55" s="408"/>
    </row>
    <row r="56" spans="1:25" ht="27" customHeight="1">
      <c r="A56" s="397"/>
      <c r="B56" s="21" t="s">
        <v>52</v>
      </c>
      <c r="C56" s="21"/>
      <c r="D56" s="33"/>
      <c r="E56" s="31"/>
      <c r="F56" s="130"/>
      <c r="G56" s="35"/>
      <c r="H56" s="36"/>
      <c r="I56" s="128"/>
      <c r="J56" s="128"/>
      <c r="K56" s="39"/>
      <c r="L56" s="40"/>
      <c r="M56" s="33"/>
      <c r="N56" s="40"/>
      <c r="O56" s="33"/>
      <c r="P56" s="40"/>
      <c r="Q56" s="33"/>
      <c r="R56" s="40"/>
      <c r="S56" s="33"/>
      <c r="T56" s="40"/>
      <c r="U56" s="33"/>
      <c r="V56" s="43"/>
      <c r="W56" s="25"/>
      <c r="X56" s="407"/>
      <c r="Y56" s="408"/>
    </row>
    <row r="57" spans="1:25" ht="27" customHeight="1">
      <c r="A57" s="397"/>
      <c r="B57" s="19" t="s">
        <v>65</v>
      </c>
      <c r="C57" s="19"/>
      <c r="D57" s="32"/>
      <c r="E57" s="29"/>
      <c r="F57" s="129"/>
      <c r="G57" s="32"/>
      <c r="H57" s="34"/>
      <c r="I57" s="127"/>
      <c r="J57" s="127"/>
      <c r="K57" s="37"/>
      <c r="L57" s="38"/>
      <c r="M57" s="32"/>
      <c r="N57" s="38"/>
      <c r="O57" s="32"/>
      <c r="P57" s="38"/>
      <c r="Q57" s="32"/>
      <c r="R57" s="38"/>
      <c r="S57" s="32"/>
      <c r="T57" s="38"/>
      <c r="U57" s="32"/>
      <c r="V57" s="34"/>
      <c r="W57" s="25"/>
      <c r="X57" s="407"/>
      <c r="Y57" s="408"/>
    </row>
    <row r="58" spans="1:25" ht="27" customHeight="1">
      <c r="A58" s="397"/>
      <c r="B58" s="21" t="s">
        <v>52</v>
      </c>
      <c r="C58" s="21"/>
      <c r="D58" s="33"/>
      <c r="E58" s="31"/>
      <c r="F58" s="130"/>
      <c r="G58" s="35"/>
      <c r="H58" s="36"/>
      <c r="I58" s="128"/>
      <c r="J58" s="128"/>
      <c r="K58" s="39"/>
      <c r="L58" s="40"/>
      <c r="M58" s="33"/>
      <c r="N58" s="40"/>
      <c r="O58" s="33"/>
      <c r="P58" s="40"/>
      <c r="Q58" s="33"/>
      <c r="R58" s="40"/>
      <c r="S58" s="33"/>
      <c r="T58" s="40"/>
      <c r="U58" s="33"/>
      <c r="V58" s="43"/>
      <c r="W58" s="25"/>
      <c r="X58" s="407"/>
      <c r="Y58" s="408"/>
    </row>
    <row r="59" spans="1:25" ht="27" customHeight="1">
      <c r="A59" s="397"/>
      <c r="B59" s="16" t="s">
        <v>91</v>
      </c>
      <c r="C59" s="20"/>
      <c r="D59" s="32"/>
      <c r="E59" s="29"/>
      <c r="F59" s="129"/>
      <c r="G59" s="32"/>
      <c r="H59" s="34"/>
      <c r="I59" s="127"/>
      <c r="J59" s="127"/>
      <c r="K59" s="37"/>
      <c r="L59" s="38"/>
      <c r="M59" s="32"/>
      <c r="N59" s="38"/>
      <c r="O59" s="32"/>
      <c r="P59" s="38"/>
      <c r="Q59" s="32"/>
      <c r="R59" s="38"/>
      <c r="S59" s="32"/>
      <c r="T59" s="38"/>
      <c r="U59" s="32"/>
      <c r="V59" s="34"/>
      <c r="W59" s="25"/>
      <c r="X59" s="407"/>
      <c r="Y59" s="408"/>
    </row>
    <row r="60" spans="1:25" ht="27" customHeight="1">
      <c r="A60" s="398"/>
      <c r="B60" s="2" t="s">
        <v>52</v>
      </c>
      <c r="C60" s="22"/>
      <c r="D60" s="33"/>
      <c r="E60" s="31"/>
      <c r="F60" s="130"/>
      <c r="G60" s="35"/>
      <c r="H60" s="36"/>
      <c r="I60" s="128"/>
      <c r="J60" s="128"/>
      <c r="K60" s="39"/>
      <c r="L60" s="40"/>
      <c r="M60" s="33"/>
      <c r="N60" s="40"/>
      <c r="O60" s="33"/>
      <c r="P60" s="40"/>
      <c r="Q60" s="33"/>
      <c r="R60" s="40"/>
      <c r="S60" s="33"/>
      <c r="T60" s="40"/>
      <c r="U60" s="33"/>
      <c r="V60" s="43"/>
      <c r="W60" s="26"/>
      <c r="X60" s="411"/>
      <c r="Y60" s="412"/>
    </row>
    <row r="61" spans="1:25" ht="27" customHeight="1">
      <c r="A61" s="396" t="s">
        <v>81</v>
      </c>
      <c r="B61" s="19" t="s">
        <v>53</v>
      </c>
      <c r="C61" s="19"/>
      <c r="D61" s="28"/>
      <c r="E61" s="29"/>
      <c r="F61" s="129"/>
      <c r="G61" s="32"/>
      <c r="H61" s="34"/>
      <c r="I61" s="127"/>
      <c r="J61" s="127"/>
      <c r="K61" s="37"/>
      <c r="L61" s="38"/>
      <c r="M61" s="32"/>
      <c r="N61" s="38"/>
      <c r="O61" s="32"/>
      <c r="P61" s="38"/>
      <c r="Q61" s="32"/>
      <c r="R61" s="38"/>
      <c r="S61" s="32"/>
      <c r="T61" s="38"/>
      <c r="U61" s="32"/>
      <c r="V61" s="34"/>
      <c r="W61" s="17"/>
      <c r="X61" s="403"/>
      <c r="Y61" s="404"/>
    </row>
    <row r="62" spans="1:25" ht="27" customHeight="1">
      <c r="A62" s="397"/>
      <c r="B62" s="21" t="s">
        <v>52</v>
      </c>
      <c r="C62" s="24"/>
      <c r="D62" s="30"/>
      <c r="E62" s="31"/>
      <c r="F62" s="130"/>
      <c r="G62" s="35"/>
      <c r="H62" s="36"/>
      <c r="I62" s="128"/>
      <c r="J62" s="128"/>
      <c r="K62" s="39"/>
      <c r="L62" s="40"/>
      <c r="M62" s="33"/>
      <c r="N62" s="40"/>
      <c r="O62" s="33"/>
      <c r="P62" s="40"/>
      <c r="Q62" s="33"/>
      <c r="R62" s="40"/>
      <c r="S62" s="33"/>
      <c r="T62" s="40"/>
      <c r="U62" s="33"/>
      <c r="V62" s="43"/>
      <c r="W62" s="25"/>
      <c r="X62" s="407"/>
      <c r="Y62" s="408"/>
    </row>
    <row r="63" spans="1:25" ht="27" customHeight="1">
      <c r="A63" s="397"/>
      <c r="B63" s="19" t="s">
        <v>64</v>
      </c>
      <c r="C63" s="19"/>
      <c r="D63" s="32"/>
      <c r="E63" s="29"/>
      <c r="F63" s="129"/>
      <c r="G63" s="32"/>
      <c r="H63" s="34"/>
      <c r="I63" s="127"/>
      <c r="J63" s="127"/>
      <c r="K63" s="37"/>
      <c r="L63" s="38"/>
      <c r="M63" s="32"/>
      <c r="N63" s="38"/>
      <c r="O63" s="32"/>
      <c r="P63" s="38"/>
      <c r="Q63" s="32"/>
      <c r="R63" s="38"/>
      <c r="S63" s="32"/>
      <c r="T63" s="38"/>
      <c r="U63" s="32"/>
      <c r="V63" s="34"/>
      <c r="W63" s="25"/>
      <c r="X63" s="407"/>
      <c r="Y63" s="408"/>
    </row>
    <row r="64" spans="1:25" ht="27" customHeight="1">
      <c r="A64" s="397"/>
      <c r="B64" s="21" t="s">
        <v>52</v>
      </c>
      <c r="C64" s="21"/>
      <c r="D64" s="33"/>
      <c r="E64" s="31"/>
      <c r="F64" s="130"/>
      <c r="G64" s="35"/>
      <c r="H64" s="36"/>
      <c r="I64" s="128"/>
      <c r="J64" s="128"/>
      <c r="K64" s="39"/>
      <c r="L64" s="40"/>
      <c r="M64" s="33"/>
      <c r="N64" s="40"/>
      <c r="O64" s="33"/>
      <c r="P64" s="40"/>
      <c r="Q64" s="33"/>
      <c r="R64" s="40"/>
      <c r="S64" s="33"/>
      <c r="T64" s="40"/>
      <c r="U64" s="33"/>
      <c r="V64" s="43"/>
      <c r="W64" s="25"/>
      <c r="X64" s="407"/>
      <c r="Y64" s="408"/>
    </row>
    <row r="65" spans="1:25" ht="27" customHeight="1">
      <c r="A65" s="397"/>
      <c r="B65" s="19" t="s">
        <v>65</v>
      </c>
      <c r="C65" s="19"/>
      <c r="D65" s="32"/>
      <c r="E65" s="29"/>
      <c r="F65" s="129"/>
      <c r="G65" s="32"/>
      <c r="H65" s="34"/>
      <c r="I65" s="127"/>
      <c r="J65" s="127"/>
      <c r="K65" s="37"/>
      <c r="L65" s="38"/>
      <c r="M65" s="32"/>
      <c r="N65" s="38"/>
      <c r="O65" s="32"/>
      <c r="P65" s="38"/>
      <c r="Q65" s="32"/>
      <c r="R65" s="38"/>
      <c r="S65" s="32"/>
      <c r="T65" s="38"/>
      <c r="U65" s="32"/>
      <c r="V65" s="34"/>
      <c r="W65" s="25"/>
      <c r="X65" s="407"/>
      <c r="Y65" s="408"/>
    </row>
    <row r="66" spans="1:25" ht="27" customHeight="1">
      <c r="A66" s="397"/>
      <c r="B66" s="21" t="s">
        <v>52</v>
      </c>
      <c r="C66" s="21"/>
      <c r="D66" s="33"/>
      <c r="E66" s="31"/>
      <c r="F66" s="130"/>
      <c r="G66" s="35"/>
      <c r="H66" s="36"/>
      <c r="I66" s="128"/>
      <c r="J66" s="128"/>
      <c r="K66" s="39"/>
      <c r="L66" s="40"/>
      <c r="M66" s="33"/>
      <c r="N66" s="40"/>
      <c r="O66" s="33"/>
      <c r="P66" s="40"/>
      <c r="Q66" s="33"/>
      <c r="R66" s="40"/>
      <c r="S66" s="33"/>
      <c r="T66" s="40"/>
      <c r="U66" s="33"/>
      <c r="V66" s="43"/>
      <c r="W66" s="25"/>
      <c r="X66" s="407"/>
      <c r="Y66" s="408"/>
    </row>
    <row r="67" spans="1:25" ht="27" customHeight="1">
      <c r="A67" s="397"/>
      <c r="B67" s="16" t="s">
        <v>91</v>
      </c>
      <c r="C67" s="20"/>
      <c r="D67" s="32"/>
      <c r="E67" s="29"/>
      <c r="F67" s="129"/>
      <c r="G67" s="32"/>
      <c r="H67" s="34"/>
      <c r="I67" s="127"/>
      <c r="J67" s="127"/>
      <c r="K67" s="37"/>
      <c r="L67" s="38"/>
      <c r="M67" s="32"/>
      <c r="N67" s="38"/>
      <c r="O67" s="32"/>
      <c r="P67" s="38"/>
      <c r="Q67" s="32"/>
      <c r="R67" s="38"/>
      <c r="S67" s="32"/>
      <c r="T67" s="38"/>
      <c r="U67" s="32"/>
      <c r="V67" s="34"/>
      <c r="W67" s="25"/>
      <c r="X67" s="407"/>
      <c r="Y67" s="408"/>
    </row>
    <row r="68" spans="1:25" ht="27" customHeight="1">
      <c r="A68" s="398"/>
      <c r="B68" s="2" t="s">
        <v>52</v>
      </c>
      <c r="C68" s="22"/>
      <c r="D68" s="33"/>
      <c r="E68" s="31"/>
      <c r="F68" s="130"/>
      <c r="G68" s="35"/>
      <c r="H68" s="36"/>
      <c r="I68" s="128"/>
      <c r="J68" s="128"/>
      <c r="K68" s="39"/>
      <c r="L68" s="40"/>
      <c r="M68" s="33"/>
      <c r="N68" s="40"/>
      <c r="O68" s="33"/>
      <c r="P68" s="40"/>
      <c r="Q68" s="33"/>
      <c r="R68" s="40"/>
      <c r="S68" s="33"/>
      <c r="T68" s="40"/>
      <c r="U68" s="33"/>
      <c r="V68" s="43"/>
      <c r="W68" s="26"/>
      <c r="X68" s="411"/>
      <c r="Y68" s="412"/>
    </row>
    <row r="69" spans="1:25" ht="27" customHeight="1">
      <c r="A69" s="396" t="s">
        <v>82</v>
      </c>
      <c r="B69" s="19" t="s">
        <v>53</v>
      </c>
      <c r="C69" s="19"/>
      <c r="D69" s="28"/>
      <c r="E69" s="29"/>
      <c r="F69" s="129"/>
      <c r="G69" s="32"/>
      <c r="H69" s="34"/>
      <c r="I69" s="127"/>
      <c r="J69" s="127"/>
      <c r="K69" s="37"/>
      <c r="L69" s="38"/>
      <c r="M69" s="32"/>
      <c r="N69" s="38"/>
      <c r="O69" s="32"/>
      <c r="P69" s="38"/>
      <c r="Q69" s="32"/>
      <c r="R69" s="38"/>
      <c r="S69" s="32"/>
      <c r="T69" s="38"/>
      <c r="U69" s="32"/>
      <c r="V69" s="34"/>
      <c r="W69" s="17"/>
      <c r="X69" s="403"/>
      <c r="Y69" s="404"/>
    </row>
    <row r="70" spans="1:25" ht="27" customHeight="1">
      <c r="A70" s="397"/>
      <c r="B70" s="21" t="s">
        <v>52</v>
      </c>
      <c r="C70" s="24"/>
      <c r="D70" s="30"/>
      <c r="E70" s="31"/>
      <c r="F70" s="130"/>
      <c r="G70" s="35"/>
      <c r="H70" s="36"/>
      <c r="I70" s="128"/>
      <c r="J70" s="128"/>
      <c r="K70" s="39"/>
      <c r="L70" s="40"/>
      <c r="M70" s="33"/>
      <c r="N70" s="40"/>
      <c r="O70" s="33"/>
      <c r="P70" s="40"/>
      <c r="Q70" s="33"/>
      <c r="R70" s="40"/>
      <c r="S70" s="33"/>
      <c r="T70" s="40"/>
      <c r="U70" s="33"/>
      <c r="V70" s="43"/>
      <c r="W70" s="25"/>
      <c r="X70" s="407"/>
      <c r="Y70" s="408"/>
    </row>
    <row r="71" spans="1:25" ht="27" customHeight="1">
      <c r="A71" s="397"/>
      <c r="B71" s="19" t="s">
        <v>64</v>
      </c>
      <c r="C71" s="19"/>
      <c r="D71" s="32"/>
      <c r="E71" s="29"/>
      <c r="F71" s="129"/>
      <c r="G71" s="32"/>
      <c r="H71" s="34"/>
      <c r="I71" s="127"/>
      <c r="J71" s="127"/>
      <c r="K71" s="37"/>
      <c r="L71" s="38"/>
      <c r="M71" s="32"/>
      <c r="N71" s="38"/>
      <c r="O71" s="32"/>
      <c r="P71" s="38"/>
      <c r="Q71" s="32"/>
      <c r="R71" s="38"/>
      <c r="S71" s="32"/>
      <c r="T71" s="38"/>
      <c r="U71" s="32"/>
      <c r="V71" s="34"/>
      <c r="W71" s="25"/>
      <c r="X71" s="407"/>
      <c r="Y71" s="408"/>
    </row>
    <row r="72" spans="1:25" ht="27" customHeight="1">
      <c r="A72" s="397"/>
      <c r="B72" s="21" t="s">
        <v>52</v>
      </c>
      <c r="C72" s="21"/>
      <c r="D72" s="33"/>
      <c r="E72" s="31"/>
      <c r="F72" s="130"/>
      <c r="G72" s="35"/>
      <c r="H72" s="36"/>
      <c r="I72" s="128"/>
      <c r="J72" s="128"/>
      <c r="K72" s="39"/>
      <c r="L72" s="40"/>
      <c r="M72" s="33"/>
      <c r="N72" s="40"/>
      <c r="O72" s="33"/>
      <c r="P72" s="40"/>
      <c r="Q72" s="33"/>
      <c r="R72" s="40"/>
      <c r="S72" s="33"/>
      <c r="T72" s="40"/>
      <c r="U72" s="33"/>
      <c r="V72" s="43"/>
      <c r="W72" s="25"/>
      <c r="X72" s="407"/>
      <c r="Y72" s="408"/>
    </row>
    <row r="73" spans="1:25" ht="27" customHeight="1">
      <c r="A73" s="397"/>
      <c r="B73" s="19" t="s">
        <v>65</v>
      </c>
      <c r="C73" s="19"/>
      <c r="D73" s="32"/>
      <c r="E73" s="29"/>
      <c r="F73" s="129"/>
      <c r="G73" s="32"/>
      <c r="H73" s="34"/>
      <c r="I73" s="127"/>
      <c r="J73" s="127"/>
      <c r="K73" s="37"/>
      <c r="L73" s="38"/>
      <c r="M73" s="32"/>
      <c r="N73" s="38"/>
      <c r="O73" s="32"/>
      <c r="P73" s="38"/>
      <c r="Q73" s="32"/>
      <c r="R73" s="38"/>
      <c r="S73" s="32"/>
      <c r="T73" s="38"/>
      <c r="U73" s="32"/>
      <c r="V73" s="34"/>
      <c r="W73" s="25"/>
      <c r="X73" s="407"/>
      <c r="Y73" s="408"/>
    </row>
    <row r="74" spans="1:25" ht="27" customHeight="1">
      <c r="A74" s="397"/>
      <c r="B74" s="21" t="s">
        <v>52</v>
      </c>
      <c r="C74" s="21"/>
      <c r="D74" s="33"/>
      <c r="E74" s="31"/>
      <c r="F74" s="130"/>
      <c r="G74" s="35"/>
      <c r="H74" s="36"/>
      <c r="I74" s="128"/>
      <c r="J74" s="128"/>
      <c r="K74" s="39"/>
      <c r="L74" s="40"/>
      <c r="M74" s="33"/>
      <c r="N74" s="40"/>
      <c r="O74" s="33"/>
      <c r="P74" s="40"/>
      <c r="Q74" s="33"/>
      <c r="R74" s="40"/>
      <c r="S74" s="33"/>
      <c r="T74" s="40"/>
      <c r="U74" s="33"/>
      <c r="V74" s="43"/>
      <c r="W74" s="25"/>
      <c r="X74" s="407"/>
      <c r="Y74" s="408"/>
    </row>
    <row r="75" spans="1:25" ht="27" customHeight="1">
      <c r="A75" s="397"/>
      <c r="B75" s="16" t="s">
        <v>91</v>
      </c>
      <c r="C75" s="20"/>
      <c r="D75" s="32"/>
      <c r="E75" s="29"/>
      <c r="F75" s="129"/>
      <c r="G75" s="32"/>
      <c r="H75" s="34"/>
      <c r="I75" s="127"/>
      <c r="J75" s="127"/>
      <c r="K75" s="37"/>
      <c r="L75" s="38"/>
      <c r="M75" s="32"/>
      <c r="N75" s="38"/>
      <c r="O75" s="32"/>
      <c r="P75" s="38"/>
      <c r="Q75" s="32"/>
      <c r="R75" s="38"/>
      <c r="S75" s="32"/>
      <c r="T75" s="38"/>
      <c r="U75" s="32"/>
      <c r="V75" s="34"/>
      <c r="W75" s="25"/>
      <c r="X75" s="407"/>
      <c r="Y75" s="408"/>
    </row>
    <row r="76" spans="1:25" ht="27" customHeight="1">
      <c r="A76" s="398"/>
      <c r="B76" s="2" t="s">
        <v>52</v>
      </c>
      <c r="C76" s="22"/>
      <c r="D76" s="33"/>
      <c r="E76" s="31"/>
      <c r="F76" s="130"/>
      <c r="G76" s="35"/>
      <c r="H76" s="36"/>
      <c r="I76" s="128"/>
      <c r="J76" s="128"/>
      <c r="K76" s="39"/>
      <c r="L76" s="40"/>
      <c r="M76" s="33"/>
      <c r="N76" s="40"/>
      <c r="O76" s="33"/>
      <c r="P76" s="40"/>
      <c r="Q76" s="33"/>
      <c r="R76" s="40"/>
      <c r="S76" s="33"/>
      <c r="T76" s="40"/>
      <c r="U76" s="33"/>
      <c r="V76" s="43"/>
      <c r="W76" s="26"/>
      <c r="X76" s="411"/>
      <c r="Y76" s="412"/>
    </row>
    <row r="77" spans="1:25" ht="27" customHeight="1">
      <c r="A77" s="396" t="s">
        <v>83</v>
      </c>
      <c r="B77" s="19" t="s">
        <v>53</v>
      </c>
      <c r="C77" s="19"/>
      <c r="D77" s="28"/>
      <c r="E77" s="29"/>
      <c r="F77" s="129"/>
      <c r="G77" s="32"/>
      <c r="H77" s="34"/>
      <c r="I77" s="127"/>
      <c r="J77" s="127"/>
      <c r="K77" s="37"/>
      <c r="L77" s="38"/>
      <c r="M77" s="32"/>
      <c r="N77" s="38"/>
      <c r="O77" s="32"/>
      <c r="P77" s="38"/>
      <c r="Q77" s="32"/>
      <c r="R77" s="38"/>
      <c r="S77" s="32"/>
      <c r="T77" s="38"/>
      <c r="U77" s="32"/>
      <c r="V77" s="34"/>
      <c r="W77" s="17"/>
      <c r="X77" s="403"/>
      <c r="Y77" s="404"/>
    </row>
    <row r="78" spans="1:25" ht="27" customHeight="1">
      <c r="A78" s="397"/>
      <c r="B78" s="21" t="s">
        <v>52</v>
      </c>
      <c r="C78" s="24"/>
      <c r="D78" s="30"/>
      <c r="E78" s="31"/>
      <c r="F78" s="130"/>
      <c r="G78" s="35"/>
      <c r="H78" s="36"/>
      <c r="I78" s="128"/>
      <c r="J78" s="128"/>
      <c r="K78" s="39"/>
      <c r="L78" s="40"/>
      <c r="M78" s="33"/>
      <c r="N78" s="40"/>
      <c r="O78" s="33"/>
      <c r="P78" s="40"/>
      <c r="Q78" s="33"/>
      <c r="R78" s="40"/>
      <c r="S78" s="33"/>
      <c r="T78" s="40"/>
      <c r="U78" s="33"/>
      <c r="V78" s="43"/>
      <c r="W78" s="25"/>
      <c r="X78" s="407"/>
      <c r="Y78" s="408"/>
    </row>
    <row r="79" spans="1:25" ht="27" customHeight="1">
      <c r="A79" s="397"/>
      <c r="B79" s="19" t="s">
        <v>64</v>
      </c>
      <c r="C79" s="19"/>
      <c r="D79" s="32"/>
      <c r="E79" s="29"/>
      <c r="F79" s="129"/>
      <c r="G79" s="32"/>
      <c r="H79" s="34"/>
      <c r="I79" s="127"/>
      <c r="J79" s="127"/>
      <c r="K79" s="37"/>
      <c r="L79" s="38"/>
      <c r="M79" s="32"/>
      <c r="N79" s="38"/>
      <c r="O79" s="32"/>
      <c r="P79" s="38"/>
      <c r="Q79" s="32"/>
      <c r="R79" s="38"/>
      <c r="S79" s="32"/>
      <c r="T79" s="38"/>
      <c r="U79" s="32"/>
      <c r="V79" s="34"/>
      <c r="W79" s="25"/>
      <c r="X79" s="407"/>
      <c r="Y79" s="408"/>
    </row>
    <row r="80" spans="1:25" ht="27" customHeight="1">
      <c r="A80" s="397"/>
      <c r="B80" s="21" t="s">
        <v>52</v>
      </c>
      <c r="C80" s="21"/>
      <c r="D80" s="33"/>
      <c r="E80" s="31"/>
      <c r="F80" s="130"/>
      <c r="G80" s="35"/>
      <c r="H80" s="36"/>
      <c r="I80" s="128"/>
      <c r="J80" s="128"/>
      <c r="K80" s="39"/>
      <c r="L80" s="40"/>
      <c r="M80" s="33"/>
      <c r="N80" s="40"/>
      <c r="O80" s="33"/>
      <c r="P80" s="40"/>
      <c r="Q80" s="33"/>
      <c r="R80" s="40"/>
      <c r="S80" s="33"/>
      <c r="T80" s="40"/>
      <c r="U80" s="33"/>
      <c r="V80" s="43"/>
      <c r="W80" s="25"/>
      <c r="X80" s="407"/>
      <c r="Y80" s="408"/>
    </row>
    <row r="81" spans="1:25" ht="27" customHeight="1">
      <c r="A81" s="397"/>
      <c r="B81" s="19" t="s">
        <v>65</v>
      </c>
      <c r="C81" s="19"/>
      <c r="D81" s="32"/>
      <c r="E81" s="29"/>
      <c r="F81" s="129"/>
      <c r="G81" s="32"/>
      <c r="H81" s="34"/>
      <c r="I81" s="127"/>
      <c r="J81" s="127"/>
      <c r="K81" s="37"/>
      <c r="L81" s="38"/>
      <c r="M81" s="32"/>
      <c r="N81" s="38"/>
      <c r="O81" s="32"/>
      <c r="P81" s="38"/>
      <c r="Q81" s="32"/>
      <c r="R81" s="38"/>
      <c r="S81" s="32"/>
      <c r="T81" s="38"/>
      <c r="U81" s="32"/>
      <c r="V81" s="34"/>
      <c r="W81" s="25"/>
      <c r="X81" s="407"/>
      <c r="Y81" s="408"/>
    </row>
    <row r="82" spans="1:25" ht="27" customHeight="1">
      <c r="A82" s="397"/>
      <c r="B82" s="21" t="s">
        <v>52</v>
      </c>
      <c r="C82" s="21"/>
      <c r="D82" s="33"/>
      <c r="E82" s="31"/>
      <c r="F82" s="130"/>
      <c r="G82" s="35"/>
      <c r="H82" s="36"/>
      <c r="I82" s="128"/>
      <c r="J82" s="128"/>
      <c r="K82" s="39"/>
      <c r="L82" s="40"/>
      <c r="M82" s="33"/>
      <c r="N82" s="40"/>
      <c r="O82" s="33"/>
      <c r="P82" s="40"/>
      <c r="Q82" s="33"/>
      <c r="R82" s="40"/>
      <c r="S82" s="33"/>
      <c r="T82" s="40"/>
      <c r="U82" s="33"/>
      <c r="V82" s="43"/>
      <c r="W82" s="25"/>
      <c r="X82" s="407"/>
      <c r="Y82" s="408"/>
    </row>
    <row r="83" spans="1:25" ht="27" customHeight="1">
      <c r="A83" s="397"/>
      <c r="B83" s="16" t="s">
        <v>91</v>
      </c>
      <c r="C83" s="20"/>
      <c r="D83" s="32"/>
      <c r="E83" s="29"/>
      <c r="F83" s="129"/>
      <c r="G83" s="32"/>
      <c r="H83" s="34"/>
      <c r="I83" s="127"/>
      <c r="J83" s="127"/>
      <c r="K83" s="37"/>
      <c r="L83" s="38"/>
      <c r="M83" s="32"/>
      <c r="N83" s="38"/>
      <c r="O83" s="32"/>
      <c r="P83" s="38"/>
      <c r="Q83" s="32"/>
      <c r="R83" s="38"/>
      <c r="S83" s="32"/>
      <c r="T83" s="38"/>
      <c r="U83" s="32"/>
      <c r="V83" s="34"/>
      <c r="W83" s="25"/>
      <c r="X83" s="407"/>
      <c r="Y83" s="408"/>
    </row>
    <row r="84" spans="1:25" ht="27" customHeight="1">
      <c r="A84" s="398"/>
      <c r="B84" s="2" t="s">
        <v>52</v>
      </c>
      <c r="C84" s="22"/>
      <c r="D84" s="33"/>
      <c r="E84" s="31"/>
      <c r="F84" s="130"/>
      <c r="G84" s="35"/>
      <c r="H84" s="36"/>
      <c r="I84" s="128"/>
      <c r="J84" s="128"/>
      <c r="K84" s="39"/>
      <c r="L84" s="40"/>
      <c r="M84" s="33"/>
      <c r="N84" s="40"/>
      <c r="O84" s="33"/>
      <c r="P84" s="40"/>
      <c r="Q84" s="33"/>
      <c r="R84" s="40"/>
      <c r="S84" s="33"/>
      <c r="T84" s="40"/>
      <c r="U84" s="33"/>
      <c r="V84" s="43"/>
      <c r="W84" s="26"/>
      <c r="X84" s="411"/>
      <c r="Y84" s="412"/>
    </row>
    <row r="85" spans="1:25" ht="27" customHeight="1">
      <c r="A85" s="396" t="s">
        <v>84</v>
      </c>
      <c r="B85" s="19" t="s">
        <v>53</v>
      </c>
      <c r="C85" s="19"/>
      <c r="D85" s="28"/>
      <c r="E85" s="29"/>
      <c r="F85" s="129"/>
      <c r="G85" s="32"/>
      <c r="H85" s="34"/>
      <c r="I85" s="127"/>
      <c r="J85" s="127"/>
      <c r="K85" s="37"/>
      <c r="L85" s="38"/>
      <c r="M85" s="32"/>
      <c r="N85" s="38"/>
      <c r="O85" s="32"/>
      <c r="P85" s="38"/>
      <c r="Q85" s="32"/>
      <c r="R85" s="38"/>
      <c r="S85" s="32"/>
      <c r="T85" s="38"/>
      <c r="U85" s="32"/>
      <c r="V85" s="34"/>
      <c r="W85" s="17"/>
      <c r="X85" s="403"/>
      <c r="Y85" s="404"/>
    </row>
    <row r="86" spans="1:25" ht="27" customHeight="1">
      <c r="A86" s="397"/>
      <c r="B86" s="21" t="s">
        <v>52</v>
      </c>
      <c r="C86" s="24"/>
      <c r="D86" s="30"/>
      <c r="E86" s="31"/>
      <c r="F86" s="130"/>
      <c r="G86" s="35"/>
      <c r="H86" s="36"/>
      <c r="I86" s="128"/>
      <c r="J86" s="128"/>
      <c r="K86" s="39"/>
      <c r="L86" s="40"/>
      <c r="M86" s="33"/>
      <c r="N86" s="40"/>
      <c r="O86" s="33"/>
      <c r="P86" s="40"/>
      <c r="Q86" s="33"/>
      <c r="R86" s="40"/>
      <c r="S86" s="33"/>
      <c r="T86" s="40"/>
      <c r="U86" s="33"/>
      <c r="V86" s="43"/>
      <c r="W86" s="25"/>
      <c r="X86" s="407"/>
      <c r="Y86" s="408"/>
    </row>
    <row r="87" spans="1:25" ht="27" customHeight="1">
      <c r="A87" s="397"/>
      <c r="B87" s="19" t="s">
        <v>64</v>
      </c>
      <c r="C87" s="19"/>
      <c r="D87" s="32"/>
      <c r="E87" s="29"/>
      <c r="F87" s="129"/>
      <c r="G87" s="32"/>
      <c r="H87" s="34"/>
      <c r="I87" s="127"/>
      <c r="J87" s="127"/>
      <c r="K87" s="37"/>
      <c r="L87" s="38"/>
      <c r="M87" s="32"/>
      <c r="N87" s="38"/>
      <c r="O87" s="32"/>
      <c r="P87" s="38"/>
      <c r="Q87" s="32"/>
      <c r="R87" s="38"/>
      <c r="S87" s="32"/>
      <c r="T87" s="38"/>
      <c r="U87" s="32"/>
      <c r="V87" s="34"/>
      <c r="W87" s="25"/>
      <c r="X87" s="407"/>
      <c r="Y87" s="408"/>
    </row>
    <row r="88" spans="1:25" ht="27" customHeight="1">
      <c r="A88" s="397"/>
      <c r="B88" s="21" t="s">
        <v>52</v>
      </c>
      <c r="C88" s="21"/>
      <c r="D88" s="33"/>
      <c r="E88" s="31"/>
      <c r="F88" s="130"/>
      <c r="G88" s="35"/>
      <c r="H88" s="36"/>
      <c r="I88" s="128"/>
      <c r="J88" s="128"/>
      <c r="K88" s="39"/>
      <c r="L88" s="40"/>
      <c r="M88" s="33"/>
      <c r="N88" s="40"/>
      <c r="O88" s="33"/>
      <c r="P88" s="40"/>
      <c r="Q88" s="33"/>
      <c r="R88" s="40"/>
      <c r="S88" s="33"/>
      <c r="T88" s="40"/>
      <c r="U88" s="33"/>
      <c r="V88" s="43"/>
      <c r="W88" s="25"/>
      <c r="X88" s="407"/>
      <c r="Y88" s="408"/>
    </row>
    <row r="89" spans="1:25" ht="27" customHeight="1">
      <c r="A89" s="397"/>
      <c r="B89" s="19" t="s">
        <v>65</v>
      </c>
      <c r="C89" s="19"/>
      <c r="D89" s="32"/>
      <c r="E89" s="29"/>
      <c r="F89" s="129"/>
      <c r="G89" s="32"/>
      <c r="H89" s="34"/>
      <c r="I89" s="127"/>
      <c r="J89" s="127"/>
      <c r="K89" s="37"/>
      <c r="L89" s="38"/>
      <c r="M89" s="32"/>
      <c r="N89" s="38"/>
      <c r="O89" s="32"/>
      <c r="P89" s="38"/>
      <c r="Q89" s="32"/>
      <c r="R89" s="38"/>
      <c r="S89" s="32"/>
      <c r="T89" s="38"/>
      <c r="U89" s="32"/>
      <c r="V89" s="34"/>
      <c r="W89" s="25"/>
      <c r="X89" s="407"/>
      <c r="Y89" s="408"/>
    </row>
    <row r="90" spans="1:25" ht="27" customHeight="1">
      <c r="A90" s="397"/>
      <c r="B90" s="21" t="s">
        <v>52</v>
      </c>
      <c r="C90" s="21"/>
      <c r="D90" s="33"/>
      <c r="E90" s="31"/>
      <c r="F90" s="130"/>
      <c r="G90" s="35"/>
      <c r="H90" s="36"/>
      <c r="I90" s="128"/>
      <c r="J90" s="128"/>
      <c r="K90" s="39"/>
      <c r="L90" s="40"/>
      <c r="M90" s="33"/>
      <c r="N90" s="40"/>
      <c r="O90" s="33"/>
      <c r="P90" s="40"/>
      <c r="Q90" s="33"/>
      <c r="R90" s="40"/>
      <c r="S90" s="33"/>
      <c r="T90" s="40"/>
      <c r="U90" s="33"/>
      <c r="V90" s="43"/>
      <c r="W90" s="25"/>
      <c r="X90" s="407"/>
      <c r="Y90" s="408"/>
    </row>
    <row r="91" spans="1:25" ht="27" customHeight="1">
      <c r="A91" s="397"/>
      <c r="B91" s="16" t="s">
        <v>91</v>
      </c>
      <c r="C91" s="20"/>
      <c r="D91" s="32"/>
      <c r="E91" s="29"/>
      <c r="F91" s="129"/>
      <c r="G91" s="32"/>
      <c r="H91" s="34"/>
      <c r="I91" s="127"/>
      <c r="J91" s="127"/>
      <c r="K91" s="37"/>
      <c r="L91" s="38"/>
      <c r="M91" s="32"/>
      <c r="N91" s="38"/>
      <c r="O91" s="32"/>
      <c r="P91" s="38"/>
      <c r="Q91" s="32"/>
      <c r="R91" s="38"/>
      <c r="S91" s="32"/>
      <c r="T91" s="38"/>
      <c r="U91" s="32"/>
      <c r="V91" s="34"/>
      <c r="W91" s="25"/>
      <c r="X91" s="407"/>
      <c r="Y91" s="408"/>
    </row>
    <row r="92" spans="1:25" ht="27" customHeight="1">
      <c r="A92" s="398"/>
      <c r="B92" s="2" t="s">
        <v>52</v>
      </c>
      <c r="C92" s="22"/>
      <c r="D92" s="33"/>
      <c r="E92" s="31"/>
      <c r="F92" s="130"/>
      <c r="G92" s="35"/>
      <c r="H92" s="36"/>
      <c r="I92" s="128"/>
      <c r="J92" s="128"/>
      <c r="K92" s="39"/>
      <c r="L92" s="40"/>
      <c r="M92" s="33"/>
      <c r="N92" s="40"/>
      <c r="O92" s="33"/>
      <c r="P92" s="40"/>
      <c r="Q92" s="33"/>
      <c r="R92" s="40"/>
      <c r="S92" s="33"/>
      <c r="T92" s="40"/>
      <c r="U92" s="33"/>
      <c r="V92" s="43"/>
      <c r="W92" s="26"/>
      <c r="X92" s="411"/>
      <c r="Y92" s="412"/>
    </row>
    <row r="93" spans="1:25" ht="27" customHeight="1">
      <c r="A93" s="396" t="s">
        <v>85</v>
      </c>
      <c r="B93" s="19" t="s">
        <v>53</v>
      </c>
      <c r="C93" s="19"/>
      <c r="D93" s="28"/>
      <c r="E93" s="29"/>
      <c r="F93" s="129"/>
      <c r="G93" s="32"/>
      <c r="H93" s="34"/>
      <c r="I93" s="127"/>
      <c r="J93" s="127"/>
      <c r="K93" s="37"/>
      <c r="L93" s="38"/>
      <c r="M93" s="32"/>
      <c r="N93" s="38"/>
      <c r="O93" s="32"/>
      <c r="P93" s="38"/>
      <c r="Q93" s="32"/>
      <c r="R93" s="38"/>
      <c r="S93" s="32"/>
      <c r="T93" s="38"/>
      <c r="U93" s="32"/>
      <c r="V93" s="34"/>
      <c r="W93" s="17"/>
      <c r="X93" s="403"/>
      <c r="Y93" s="404"/>
    </row>
    <row r="94" spans="1:25" ht="27" customHeight="1">
      <c r="A94" s="397"/>
      <c r="B94" s="21" t="s">
        <v>52</v>
      </c>
      <c r="C94" s="24"/>
      <c r="D94" s="30"/>
      <c r="E94" s="31"/>
      <c r="F94" s="130"/>
      <c r="G94" s="35"/>
      <c r="H94" s="36"/>
      <c r="I94" s="128"/>
      <c r="J94" s="128"/>
      <c r="K94" s="39"/>
      <c r="L94" s="40"/>
      <c r="M94" s="33"/>
      <c r="N94" s="40"/>
      <c r="O94" s="33"/>
      <c r="P94" s="40"/>
      <c r="Q94" s="33"/>
      <c r="R94" s="40"/>
      <c r="S94" s="33"/>
      <c r="T94" s="40"/>
      <c r="U94" s="33"/>
      <c r="V94" s="43"/>
      <c r="W94" s="25"/>
      <c r="X94" s="407"/>
      <c r="Y94" s="408"/>
    </row>
    <row r="95" spans="1:25" ht="27" customHeight="1">
      <c r="A95" s="397"/>
      <c r="B95" s="19" t="s">
        <v>64</v>
      </c>
      <c r="C95" s="19"/>
      <c r="D95" s="32"/>
      <c r="E95" s="29"/>
      <c r="F95" s="129"/>
      <c r="G95" s="32"/>
      <c r="H95" s="34"/>
      <c r="I95" s="127"/>
      <c r="J95" s="127"/>
      <c r="K95" s="37"/>
      <c r="L95" s="38"/>
      <c r="M95" s="32"/>
      <c r="N95" s="38"/>
      <c r="O95" s="32"/>
      <c r="P95" s="38"/>
      <c r="Q95" s="32"/>
      <c r="R95" s="38"/>
      <c r="S95" s="32"/>
      <c r="T95" s="38"/>
      <c r="U95" s="32"/>
      <c r="V95" s="34"/>
      <c r="W95" s="25"/>
      <c r="X95" s="407"/>
      <c r="Y95" s="408"/>
    </row>
    <row r="96" spans="1:25" ht="27" customHeight="1">
      <c r="A96" s="397"/>
      <c r="B96" s="21" t="s">
        <v>52</v>
      </c>
      <c r="C96" s="21"/>
      <c r="D96" s="33"/>
      <c r="E96" s="31"/>
      <c r="F96" s="130"/>
      <c r="G96" s="35"/>
      <c r="H96" s="36"/>
      <c r="I96" s="128"/>
      <c r="J96" s="128"/>
      <c r="K96" s="39"/>
      <c r="L96" s="40"/>
      <c r="M96" s="33"/>
      <c r="N96" s="40"/>
      <c r="O96" s="33"/>
      <c r="P96" s="40"/>
      <c r="Q96" s="33"/>
      <c r="R96" s="40"/>
      <c r="S96" s="33"/>
      <c r="T96" s="40"/>
      <c r="U96" s="33"/>
      <c r="V96" s="43"/>
      <c r="W96" s="25"/>
      <c r="X96" s="407"/>
      <c r="Y96" s="408"/>
    </row>
    <row r="97" spans="1:25" ht="27" customHeight="1">
      <c r="A97" s="397"/>
      <c r="B97" s="19" t="s">
        <v>65</v>
      </c>
      <c r="C97" s="19"/>
      <c r="D97" s="32"/>
      <c r="E97" s="29"/>
      <c r="F97" s="129"/>
      <c r="G97" s="32"/>
      <c r="H97" s="34"/>
      <c r="I97" s="127"/>
      <c r="J97" s="127"/>
      <c r="K97" s="37"/>
      <c r="L97" s="38"/>
      <c r="M97" s="32"/>
      <c r="N97" s="38"/>
      <c r="O97" s="32"/>
      <c r="P97" s="38"/>
      <c r="Q97" s="32"/>
      <c r="R97" s="38"/>
      <c r="S97" s="32"/>
      <c r="T97" s="38"/>
      <c r="U97" s="32"/>
      <c r="V97" s="34"/>
      <c r="W97" s="25"/>
      <c r="X97" s="407"/>
      <c r="Y97" s="408"/>
    </row>
    <row r="98" spans="1:25" ht="27" customHeight="1">
      <c r="A98" s="397"/>
      <c r="B98" s="21" t="s">
        <v>52</v>
      </c>
      <c r="C98" s="21"/>
      <c r="D98" s="33"/>
      <c r="E98" s="31"/>
      <c r="F98" s="130"/>
      <c r="G98" s="35"/>
      <c r="H98" s="36"/>
      <c r="I98" s="128"/>
      <c r="J98" s="128"/>
      <c r="K98" s="39"/>
      <c r="L98" s="40"/>
      <c r="M98" s="33"/>
      <c r="N98" s="40"/>
      <c r="O98" s="33"/>
      <c r="P98" s="40"/>
      <c r="Q98" s="33"/>
      <c r="R98" s="40"/>
      <c r="S98" s="33"/>
      <c r="T98" s="40"/>
      <c r="U98" s="33"/>
      <c r="V98" s="43"/>
      <c r="W98" s="25"/>
      <c r="X98" s="407"/>
      <c r="Y98" s="408"/>
    </row>
    <row r="99" spans="1:25" ht="27" customHeight="1">
      <c r="A99" s="397"/>
      <c r="B99" s="16" t="s">
        <v>91</v>
      </c>
      <c r="C99" s="20"/>
      <c r="D99" s="32"/>
      <c r="E99" s="29"/>
      <c r="F99" s="129"/>
      <c r="G99" s="32"/>
      <c r="H99" s="34"/>
      <c r="I99" s="127"/>
      <c r="J99" s="127"/>
      <c r="K99" s="37"/>
      <c r="L99" s="38"/>
      <c r="M99" s="32"/>
      <c r="N99" s="38"/>
      <c r="O99" s="32"/>
      <c r="P99" s="38"/>
      <c r="Q99" s="32"/>
      <c r="R99" s="38"/>
      <c r="S99" s="32"/>
      <c r="T99" s="38"/>
      <c r="U99" s="32"/>
      <c r="V99" s="34"/>
      <c r="W99" s="25"/>
      <c r="X99" s="407"/>
      <c r="Y99" s="408"/>
    </row>
    <row r="100" spans="1:25" ht="27" customHeight="1">
      <c r="A100" s="398"/>
      <c r="B100" s="2" t="s">
        <v>52</v>
      </c>
      <c r="C100" s="22"/>
      <c r="D100" s="33"/>
      <c r="E100" s="31"/>
      <c r="F100" s="130"/>
      <c r="G100" s="35"/>
      <c r="H100" s="36"/>
      <c r="I100" s="128"/>
      <c r="J100" s="128"/>
      <c r="K100" s="39"/>
      <c r="L100" s="40"/>
      <c r="M100" s="33"/>
      <c r="N100" s="40"/>
      <c r="O100" s="33"/>
      <c r="P100" s="40"/>
      <c r="Q100" s="33"/>
      <c r="R100" s="40"/>
      <c r="S100" s="33"/>
      <c r="T100" s="40"/>
      <c r="U100" s="33"/>
      <c r="V100" s="43"/>
      <c r="W100" s="26"/>
      <c r="X100" s="411"/>
      <c r="Y100" s="412"/>
    </row>
    <row r="101" spans="1:25" ht="27" customHeight="1">
      <c r="A101" s="396" t="s">
        <v>86</v>
      </c>
      <c r="B101" s="19" t="s">
        <v>53</v>
      </c>
      <c r="C101" s="19"/>
      <c r="D101" s="28"/>
      <c r="E101" s="29"/>
      <c r="F101" s="129"/>
      <c r="G101" s="32"/>
      <c r="H101" s="34"/>
      <c r="I101" s="127"/>
      <c r="J101" s="127"/>
      <c r="K101" s="37"/>
      <c r="L101" s="38"/>
      <c r="M101" s="32"/>
      <c r="N101" s="38"/>
      <c r="O101" s="32"/>
      <c r="P101" s="38"/>
      <c r="Q101" s="32"/>
      <c r="R101" s="38"/>
      <c r="S101" s="32"/>
      <c r="T101" s="38"/>
      <c r="U101" s="32"/>
      <c r="V101" s="34"/>
      <c r="W101" s="17"/>
      <c r="X101" s="403"/>
      <c r="Y101" s="404"/>
    </row>
    <row r="102" spans="1:25" ht="27" customHeight="1">
      <c r="A102" s="397"/>
      <c r="B102" s="21" t="s">
        <v>52</v>
      </c>
      <c r="C102" s="24"/>
      <c r="D102" s="30"/>
      <c r="E102" s="31"/>
      <c r="F102" s="130"/>
      <c r="G102" s="35"/>
      <c r="H102" s="36"/>
      <c r="I102" s="128"/>
      <c r="J102" s="128"/>
      <c r="K102" s="39"/>
      <c r="L102" s="40"/>
      <c r="M102" s="33"/>
      <c r="N102" s="40"/>
      <c r="O102" s="33"/>
      <c r="P102" s="40"/>
      <c r="Q102" s="33"/>
      <c r="R102" s="40"/>
      <c r="S102" s="33"/>
      <c r="T102" s="40"/>
      <c r="U102" s="33"/>
      <c r="V102" s="43"/>
      <c r="W102" s="25"/>
      <c r="X102" s="407"/>
      <c r="Y102" s="408"/>
    </row>
    <row r="103" spans="1:25" ht="27" customHeight="1">
      <c r="A103" s="397"/>
      <c r="B103" s="19" t="s">
        <v>64</v>
      </c>
      <c r="C103" s="19"/>
      <c r="D103" s="32"/>
      <c r="E103" s="29"/>
      <c r="F103" s="129"/>
      <c r="G103" s="32"/>
      <c r="H103" s="34"/>
      <c r="I103" s="127"/>
      <c r="J103" s="127"/>
      <c r="K103" s="37"/>
      <c r="L103" s="38"/>
      <c r="M103" s="32"/>
      <c r="N103" s="38"/>
      <c r="O103" s="32"/>
      <c r="P103" s="38"/>
      <c r="Q103" s="32"/>
      <c r="R103" s="38"/>
      <c r="S103" s="32"/>
      <c r="T103" s="38"/>
      <c r="U103" s="32"/>
      <c r="V103" s="34"/>
      <c r="W103" s="25"/>
      <c r="X103" s="407"/>
      <c r="Y103" s="408"/>
    </row>
    <row r="104" spans="1:25" ht="27" customHeight="1">
      <c r="A104" s="397"/>
      <c r="B104" s="21" t="s">
        <v>52</v>
      </c>
      <c r="C104" s="21"/>
      <c r="D104" s="33"/>
      <c r="E104" s="31"/>
      <c r="F104" s="130"/>
      <c r="G104" s="35"/>
      <c r="H104" s="36"/>
      <c r="I104" s="128"/>
      <c r="J104" s="128"/>
      <c r="K104" s="39"/>
      <c r="L104" s="40"/>
      <c r="M104" s="33"/>
      <c r="N104" s="40"/>
      <c r="O104" s="33"/>
      <c r="P104" s="40"/>
      <c r="Q104" s="33"/>
      <c r="R104" s="40"/>
      <c r="S104" s="33"/>
      <c r="T104" s="40"/>
      <c r="U104" s="33"/>
      <c r="V104" s="43"/>
      <c r="W104" s="25"/>
      <c r="X104" s="407"/>
      <c r="Y104" s="408"/>
    </row>
    <row r="105" spans="1:25" ht="27" customHeight="1">
      <c r="A105" s="397"/>
      <c r="B105" s="19" t="s">
        <v>65</v>
      </c>
      <c r="C105" s="19"/>
      <c r="D105" s="32"/>
      <c r="E105" s="29"/>
      <c r="F105" s="129"/>
      <c r="G105" s="32"/>
      <c r="H105" s="34"/>
      <c r="I105" s="127"/>
      <c r="J105" s="127"/>
      <c r="K105" s="37"/>
      <c r="L105" s="38"/>
      <c r="M105" s="32"/>
      <c r="N105" s="38"/>
      <c r="O105" s="32"/>
      <c r="P105" s="38"/>
      <c r="Q105" s="32"/>
      <c r="R105" s="38"/>
      <c r="S105" s="32"/>
      <c r="T105" s="38"/>
      <c r="U105" s="32"/>
      <c r="V105" s="34"/>
      <c r="W105" s="25"/>
      <c r="X105" s="407"/>
      <c r="Y105" s="408"/>
    </row>
    <row r="106" spans="1:25" ht="27" customHeight="1">
      <c r="A106" s="397"/>
      <c r="B106" s="21" t="s">
        <v>52</v>
      </c>
      <c r="C106" s="21"/>
      <c r="D106" s="33"/>
      <c r="E106" s="31"/>
      <c r="F106" s="130"/>
      <c r="G106" s="35"/>
      <c r="H106" s="36"/>
      <c r="I106" s="128"/>
      <c r="J106" s="128"/>
      <c r="K106" s="39"/>
      <c r="L106" s="40"/>
      <c r="M106" s="33"/>
      <c r="N106" s="40"/>
      <c r="O106" s="33"/>
      <c r="P106" s="40"/>
      <c r="Q106" s="33"/>
      <c r="R106" s="40"/>
      <c r="S106" s="33"/>
      <c r="T106" s="40"/>
      <c r="U106" s="33"/>
      <c r="V106" s="43"/>
      <c r="W106" s="25"/>
      <c r="X106" s="407"/>
      <c r="Y106" s="408"/>
    </row>
    <row r="107" spans="1:25" ht="27" customHeight="1">
      <c r="A107" s="397"/>
      <c r="B107" s="16" t="s">
        <v>91</v>
      </c>
      <c r="C107" s="20"/>
      <c r="D107" s="32"/>
      <c r="E107" s="29"/>
      <c r="F107" s="129"/>
      <c r="G107" s="32"/>
      <c r="H107" s="34"/>
      <c r="I107" s="127"/>
      <c r="J107" s="127"/>
      <c r="K107" s="37"/>
      <c r="L107" s="38"/>
      <c r="M107" s="32"/>
      <c r="N107" s="38"/>
      <c r="O107" s="32"/>
      <c r="P107" s="38"/>
      <c r="Q107" s="32"/>
      <c r="R107" s="38"/>
      <c r="S107" s="32"/>
      <c r="T107" s="38"/>
      <c r="U107" s="32"/>
      <c r="V107" s="34"/>
      <c r="W107" s="25"/>
      <c r="X107" s="407"/>
      <c r="Y107" s="408"/>
    </row>
    <row r="108" spans="1:25" ht="27" customHeight="1">
      <c r="A108" s="398"/>
      <c r="B108" s="2" t="s">
        <v>52</v>
      </c>
      <c r="C108" s="22"/>
      <c r="D108" s="33"/>
      <c r="E108" s="31"/>
      <c r="F108" s="130"/>
      <c r="G108" s="35"/>
      <c r="H108" s="36"/>
      <c r="I108" s="128"/>
      <c r="J108" s="128"/>
      <c r="K108" s="39"/>
      <c r="L108" s="40"/>
      <c r="M108" s="33"/>
      <c r="N108" s="40"/>
      <c r="O108" s="33"/>
      <c r="P108" s="40"/>
      <c r="Q108" s="33"/>
      <c r="R108" s="40"/>
      <c r="S108" s="33"/>
      <c r="T108" s="40"/>
      <c r="U108" s="33"/>
      <c r="V108" s="43"/>
      <c r="W108" s="26"/>
      <c r="X108" s="411"/>
      <c r="Y108" s="412"/>
    </row>
    <row r="109" spans="1:25" ht="27" customHeight="1">
      <c r="A109" s="396" t="s">
        <v>87</v>
      </c>
      <c r="B109" s="19" t="s">
        <v>53</v>
      </c>
      <c r="C109" s="19"/>
      <c r="D109" s="28"/>
      <c r="E109" s="29"/>
      <c r="F109" s="129"/>
      <c r="G109" s="32"/>
      <c r="H109" s="34"/>
      <c r="I109" s="127"/>
      <c r="J109" s="127"/>
      <c r="K109" s="37"/>
      <c r="L109" s="38"/>
      <c r="M109" s="32"/>
      <c r="N109" s="38"/>
      <c r="O109" s="32"/>
      <c r="P109" s="38"/>
      <c r="Q109" s="32"/>
      <c r="R109" s="38"/>
      <c r="S109" s="32"/>
      <c r="T109" s="38"/>
      <c r="U109" s="32"/>
      <c r="V109" s="34"/>
      <c r="W109" s="98"/>
      <c r="X109" s="415"/>
      <c r="Y109" s="416"/>
    </row>
    <row r="110" spans="1:25" ht="27" customHeight="1">
      <c r="A110" s="397"/>
      <c r="B110" s="21" t="s">
        <v>52</v>
      </c>
      <c r="C110" s="24"/>
      <c r="D110" s="30"/>
      <c r="E110" s="31"/>
      <c r="F110" s="130"/>
      <c r="G110" s="35"/>
      <c r="H110" s="36"/>
      <c r="I110" s="128"/>
      <c r="J110" s="128"/>
      <c r="K110" s="39"/>
      <c r="L110" s="40"/>
      <c r="M110" s="33"/>
      <c r="N110" s="40"/>
      <c r="O110" s="33"/>
      <c r="P110" s="40"/>
      <c r="Q110" s="33"/>
      <c r="R110" s="40"/>
      <c r="S110" s="33"/>
      <c r="T110" s="40"/>
      <c r="U110" s="33"/>
      <c r="V110" s="43"/>
      <c r="W110" s="49"/>
      <c r="X110" s="407"/>
      <c r="Y110" s="408"/>
    </row>
    <row r="111" spans="1:25" ht="27" customHeight="1">
      <c r="A111" s="397"/>
      <c r="B111" s="19" t="s">
        <v>64</v>
      </c>
      <c r="C111" s="19"/>
      <c r="D111" s="32"/>
      <c r="E111" s="29"/>
      <c r="F111" s="129"/>
      <c r="G111" s="32"/>
      <c r="H111" s="34"/>
      <c r="I111" s="127"/>
      <c r="J111" s="127"/>
      <c r="K111" s="37"/>
      <c r="L111" s="38"/>
      <c r="M111" s="32"/>
      <c r="N111" s="38"/>
      <c r="O111" s="32"/>
      <c r="P111" s="38"/>
      <c r="Q111" s="32"/>
      <c r="R111" s="38"/>
      <c r="S111" s="32"/>
      <c r="T111" s="38"/>
      <c r="U111" s="32"/>
      <c r="V111" s="34"/>
      <c r="W111" s="25"/>
      <c r="X111" s="407"/>
      <c r="Y111" s="408"/>
    </row>
    <row r="112" spans="1:25" ht="27" customHeight="1">
      <c r="A112" s="397"/>
      <c r="B112" s="21" t="s">
        <v>52</v>
      </c>
      <c r="C112" s="21"/>
      <c r="D112" s="33"/>
      <c r="E112" s="31"/>
      <c r="F112" s="130"/>
      <c r="G112" s="35"/>
      <c r="H112" s="36"/>
      <c r="I112" s="128"/>
      <c r="J112" s="128"/>
      <c r="K112" s="39"/>
      <c r="L112" s="40"/>
      <c r="M112" s="33"/>
      <c r="N112" s="40"/>
      <c r="O112" s="33"/>
      <c r="P112" s="40"/>
      <c r="Q112" s="33"/>
      <c r="R112" s="40"/>
      <c r="S112" s="33"/>
      <c r="T112" s="40"/>
      <c r="U112" s="33"/>
      <c r="V112" s="43"/>
      <c r="W112" s="25"/>
      <c r="X112" s="407"/>
      <c r="Y112" s="408"/>
    </row>
    <row r="113" spans="1:25" ht="27" customHeight="1">
      <c r="A113" s="397"/>
      <c r="B113" s="19" t="s">
        <v>65</v>
      </c>
      <c r="C113" s="19"/>
      <c r="D113" s="32"/>
      <c r="E113" s="29"/>
      <c r="F113" s="129"/>
      <c r="G113" s="32"/>
      <c r="H113" s="34"/>
      <c r="I113" s="127"/>
      <c r="J113" s="127"/>
      <c r="K113" s="37"/>
      <c r="L113" s="38"/>
      <c r="M113" s="32"/>
      <c r="N113" s="38"/>
      <c r="O113" s="32"/>
      <c r="P113" s="38"/>
      <c r="Q113" s="32"/>
      <c r="R113" s="38"/>
      <c r="S113" s="32"/>
      <c r="T113" s="38"/>
      <c r="U113" s="32"/>
      <c r="V113" s="34"/>
      <c r="W113" s="25"/>
      <c r="X113" s="407"/>
      <c r="Y113" s="408"/>
    </row>
    <row r="114" spans="1:25" ht="27" customHeight="1">
      <c r="A114" s="397"/>
      <c r="B114" s="21" t="s">
        <v>52</v>
      </c>
      <c r="C114" s="21"/>
      <c r="D114" s="33"/>
      <c r="E114" s="31"/>
      <c r="F114" s="130"/>
      <c r="G114" s="35"/>
      <c r="H114" s="36"/>
      <c r="I114" s="128"/>
      <c r="J114" s="128"/>
      <c r="K114" s="39"/>
      <c r="L114" s="40"/>
      <c r="M114" s="33"/>
      <c r="N114" s="40"/>
      <c r="O114" s="33"/>
      <c r="P114" s="40"/>
      <c r="Q114" s="33"/>
      <c r="R114" s="40"/>
      <c r="S114" s="33"/>
      <c r="T114" s="40"/>
      <c r="U114" s="33"/>
      <c r="V114" s="43"/>
      <c r="W114" s="25"/>
      <c r="X114" s="407"/>
      <c r="Y114" s="408"/>
    </row>
    <row r="115" spans="1:25" ht="27" customHeight="1">
      <c r="A115" s="397"/>
      <c r="B115" s="16" t="s">
        <v>91</v>
      </c>
      <c r="C115" s="20"/>
      <c r="D115" s="32"/>
      <c r="E115" s="29"/>
      <c r="F115" s="129"/>
      <c r="G115" s="32"/>
      <c r="H115" s="34"/>
      <c r="I115" s="127"/>
      <c r="J115" s="127"/>
      <c r="K115" s="37"/>
      <c r="L115" s="38"/>
      <c r="M115" s="32"/>
      <c r="N115" s="38"/>
      <c r="O115" s="32"/>
      <c r="P115" s="38"/>
      <c r="Q115" s="32"/>
      <c r="R115" s="38"/>
      <c r="S115" s="32"/>
      <c r="T115" s="38"/>
      <c r="U115" s="32"/>
      <c r="V115" s="34"/>
      <c r="W115" s="25"/>
      <c r="X115" s="407"/>
      <c r="Y115" s="408"/>
    </row>
    <row r="116" spans="1:25" ht="27" customHeight="1">
      <c r="A116" s="398"/>
      <c r="B116" s="2" t="s">
        <v>52</v>
      </c>
      <c r="C116" s="22"/>
      <c r="D116" s="33"/>
      <c r="E116" s="31"/>
      <c r="F116" s="130"/>
      <c r="G116" s="35"/>
      <c r="H116" s="36"/>
      <c r="I116" s="128"/>
      <c r="J116" s="128"/>
      <c r="K116" s="39"/>
      <c r="L116" s="40"/>
      <c r="M116" s="33"/>
      <c r="N116" s="40"/>
      <c r="O116" s="33"/>
      <c r="P116" s="40"/>
      <c r="Q116" s="33"/>
      <c r="R116" s="40"/>
      <c r="S116" s="33"/>
      <c r="T116" s="40"/>
      <c r="U116" s="33"/>
      <c r="V116" s="43"/>
      <c r="W116" s="26"/>
      <c r="X116" s="411"/>
      <c r="Y116" s="412"/>
    </row>
    <row r="117" spans="1:25" ht="27" customHeight="1">
      <c r="A117" s="396" t="s">
        <v>88</v>
      </c>
      <c r="B117" s="19" t="s">
        <v>53</v>
      </c>
      <c r="C117" s="19"/>
      <c r="D117" s="28"/>
      <c r="E117" s="29"/>
      <c r="F117" s="129"/>
      <c r="G117" s="32"/>
      <c r="H117" s="34"/>
      <c r="I117" s="127"/>
      <c r="J117" s="127"/>
      <c r="K117" s="37"/>
      <c r="L117" s="38"/>
      <c r="M117" s="32"/>
      <c r="N117" s="38"/>
      <c r="O117" s="32"/>
      <c r="P117" s="38"/>
      <c r="Q117" s="32"/>
      <c r="R117" s="38"/>
      <c r="S117" s="32"/>
      <c r="T117" s="38"/>
      <c r="U117" s="32"/>
      <c r="V117" s="34"/>
      <c r="W117" s="98"/>
      <c r="X117" s="415"/>
      <c r="Y117" s="416"/>
    </row>
    <row r="118" spans="1:25" ht="27" customHeight="1">
      <c r="A118" s="397"/>
      <c r="B118" s="21" t="s">
        <v>52</v>
      </c>
      <c r="C118" s="24"/>
      <c r="D118" s="30"/>
      <c r="E118" s="31"/>
      <c r="F118" s="130"/>
      <c r="G118" s="35"/>
      <c r="H118" s="36"/>
      <c r="I118" s="128"/>
      <c r="J118" s="128"/>
      <c r="K118" s="39"/>
      <c r="L118" s="40"/>
      <c r="M118" s="33"/>
      <c r="N118" s="40"/>
      <c r="O118" s="33"/>
      <c r="P118" s="40"/>
      <c r="Q118" s="33"/>
      <c r="R118" s="40"/>
      <c r="S118" s="33"/>
      <c r="T118" s="40"/>
      <c r="U118" s="33"/>
      <c r="V118" s="43"/>
      <c r="W118" s="49"/>
      <c r="X118" s="407"/>
      <c r="Y118" s="408"/>
    </row>
    <row r="119" spans="1:25" ht="27" customHeight="1">
      <c r="A119" s="397"/>
      <c r="B119" s="19" t="s">
        <v>64</v>
      </c>
      <c r="C119" s="19"/>
      <c r="D119" s="32"/>
      <c r="E119" s="29"/>
      <c r="F119" s="129"/>
      <c r="G119" s="32"/>
      <c r="H119" s="34"/>
      <c r="I119" s="127"/>
      <c r="J119" s="127"/>
      <c r="K119" s="37"/>
      <c r="L119" s="38"/>
      <c r="M119" s="32"/>
      <c r="N119" s="38"/>
      <c r="O119" s="32"/>
      <c r="P119" s="38"/>
      <c r="Q119" s="32"/>
      <c r="R119" s="38"/>
      <c r="S119" s="32"/>
      <c r="T119" s="38"/>
      <c r="U119" s="32"/>
      <c r="V119" s="34"/>
      <c r="W119" s="25"/>
      <c r="X119" s="407"/>
      <c r="Y119" s="408"/>
    </row>
    <row r="120" spans="1:25" ht="27" customHeight="1">
      <c r="A120" s="397"/>
      <c r="B120" s="21" t="s">
        <v>52</v>
      </c>
      <c r="C120" s="21"/>
      <c r="D120" s="33"/>
      <c r="E120" s="31"/>
      <c r="F120" s="130"/>
      <c r="G120" s="35"/>
      <c r="H120" s="36"/>
      <c r="I120" s="128"/>
      <c r="J120" s="128"/>
      <c r="K120" s="39"/>
      <c r="L120" s="40"/>
      <c r="M120" s="33"/>
      <c r="N120" s="40"/>
      <c r="O120" s="33"/>
      <c r="P120" s="40"/>
      <c r="Q120" s="33"/>
      <c r="R120" s="40"/>
      <c r="S120" s="33"/>
      <c r="T120" s="40"/>
      <c r="U120" s="33"/>
      <c r="V120" s="43"/>
      <c r="W120" s="25"/>
      <c r="X120" s="407"/>
      <c r="Y120" s="408"/>
    </row>
    <row r="121" spans="1:25" ht="27" customHeight="1">
      <c r="A121" s="397"/>
      <c r="B121" s="19" t="s">
        <v>65</v>
      </c>
      <c r="C121" s="19"/>
      <c r="D121" s="32"/>
      <c r="E121" s="29"/>
      <c r="F121" s="129"/>
      <c r="G121" s="32"/>
      <c r="H121" s="34"/>
      <c r="I121" s="127"/>
      <c r="J121" s="127"/>
      <c r="K121" s="37"/>
      <c r="L121" s="38"/>
      <c r="M121" s="32"/>
      <c r="N121" s="38"/>
      <c r="O121" s="32"/>
      <c r="P121" s="38"/>
      <c r="Q121" s="32"/>
      <c r="R121" s="38"/>
      <c r="S121" s="32"/>
      <c r="T121" s="38"/>
      <c r="U121" s="32"/>
      <c r="V121" s="34"/>
      <c r="W121" s="25"/>
      <c r="X121" s="407"/>
      <c r="Y121" s="408"/>
    </row>
    <row r="122" spans="1:25" ht="27" customHeight="1">
      <c r="A122" s="397"/>
      <c r="B122" s="21" t="s">
        <v>52</v>
      </c>
      <c r="C122" s="21"/>
      <c r="D122" s="33"/>
      <c r="E122" s="31"/>
      <c r="F122" s="130"/>
      <c r="G122" s="35"/>
      <c r="H122" s="36"/>
      <c r="I122" s="128"/>
      <c r="J122" s="128"/>
      <c r="K122" s="39"/>
      <c r="L122" s="40"/>
      <c r="M122" s="33"/>
      <c r="N122" s="40"/>
      <c r="O122" s="33"/>
      <c r="P122" s="40"/>
      <c r="Q122" s="33"/>
      <c r="R122" s="40"/>
      <c r="S122" s="33"/>
      <c r="T122" s="40"/>
      <c r="U122" s="33"/>
      <c r="V122" s="43"/>
      <c r="W122" s="25"/>
      <c r="X122" s="407"/>
      <c r="Y122" s="408"/>
    </row>
    <row r="123" spans="1:25" ht="27" customHeight="1">
      <c r="A123" s="397"/>
      <c r="B123" s="16" t="s">
        <v>91</v>
      </c>
      <c r="C123" s="20"/>
      <c r="D123" s="32"/>
      <c r="E123" s="29"/>
      <c r="F123" s="129"/>
      <c r="G123" s="32"/>
      <c r="H123" s="34"/>
      <c r="I123" s="127"/>
      <c r="J123" s="127"/>
      <c r="K123" s="37"/>
      <c r="L123" s="38"/>
      <c r="M123" s="32"/>
      <c r="N123" s="38"/>
      <c r="O123" s="32"/>
      <c r="P123" s="38"/>
      <c r="Q123" s="32"/>
      <c r="R123" s="38"/>
      <c r="S123" s="32"/>
      <c r="T123" s="38"/>
      <c r="U123" s="32"/>
      <c r="V123" s="34"/>
      <c r="W123" s="25"/>
      <c r="X123" s="407"/>
      <c r="Y123" s="408"/>
    </row>
    <row r="124" spans="1:25" ht="27" customHeight="1">
      <c r="A124" s="398"/>
      <c r="B124" s="2" t="s">
        <v>52</v>
      </c>
      <c r="C124" s="22"/>
      <c r="D124" s="33"/>
      <c r="E124" s="31"/>
      <c r="F124" s="130"/>
      <c r="G124" s="35"/>
      <c r="H124" s="36"/>
      <c r="I124" s="128"/>
      <c r="J124" s="128"/>
      <c r="K124" s="39"/>
      <c r="L124" s="40"/>
      <c r="M124" s="33"/>
      <c r="N124" s="40"/>
      <c r="O124" s="33"/>
      <c r="P124" s="40"/>
      <c r="Q124" s="33"/>
      <c r="R124" s="40"/>
      <c r="S124" s="33"/>
      <c r="T124" s="40"/>
      <c r="U124" s="33"/>
      <c r="V124" s="43"/>
      <c r="W124" s="26"/>
      <c r="X124" s="411"/>
      <c r="Y124" s="412"/>
    </row>
    <row r="125" spans="1:25" ht="27" customHeight="1">
      <c r="A125" s="396" t="s">
        <v>89</v>
      </c>
      <c r="B125" s="19" t="s">
        <v>53</v>
      </c>
      <c r="C125" s="19"/>
      <c r="D125" s="28"/>
      <c r="E125" s="29"/>
      <c r="F125" s="129"/>
      <c r="G125" s="32"/>
      <c r="H125" s="34"/>
      <c r="I125" s="127"/>
      <c r="J125" s="127"/>
      <c r="K125" s="37"/>
      <c r="L125" s="38"/>
      <c r="M125" s="32"/>
      <c r="N125" s="38"/>
      <c r="O125" s="32"/>
      <c r="P125" s="38"/>
      <c r="Q125" s="32"/>
      <c r="R125" s="38"/>
      <c r="S125" s="32"/>
      <c r="T125" s="38"/>
      <c r="U125" s="32"/>
      <c r="V125" s="34"/>
      <c r="W125" s="23"/>
      <c r="X125" s="415"/>
      <c r="Y125" s="416"/>
    </row>
    <row r="126" spans="1:25" ht="27" customHeight="1">
      <c r="A126" s="397"/>
      <c r="B126" s="21" t="s">
        <v>52</v>
      </c>
      <c r="C126" s="24"/>
      <c r="D126" s="30"/>
      <c r="E126" s="31"/>
      <c r="F126" s="130"/>
      <c r="G126" s="35"/>
      <c r="H126" s="36"/>
      <c r="I126" s="128"/>
      <c r="J126" s="128"/>
      <c r="K126" s="39"/>
      <c r="L126" s="40"/>
      <c r="M126" s="33"/>
      <c r="N126" s="40"/>
      <c r="O126" s="33"/>
      <c r="P126" s="40"/>
      <c r="Q126" s="33"/>
      <c r="R126" s="40"/>
      <c r="S126" s="33"/>
      <c r="T126" s="40"/>
      <c r="U126" s="33"/>
      <c r="V126" s="43"/>
      <c r="W126" s="25"/>
      <c r="X126" s="407"/>
      <c r="Y126" s="408"/>
    </row>
    <row r="127" spans="1:25" ht="27" customHeight="1">
      <c r="A127" s="397"/>
      <c r="B127" s="19" t="s">
        <v>64</v>
      </c>
      <c r="C127" s="19"/>
      <c r="D127" s="32"/>
      <c r="E127" s="29"/>
      <c r="F127" s="129"/>
      <c r="G127" s="32"/>
      <c r="H127" s="34"/>
      <c r="I127" s="127"/>
      <c r="J127" s="127"/>
      <c r="K127" s="37"/>
      <c r="L127" s="38"/>
      <c r="M127" s="32"/>
      <c r="N127" s="38"/>
      <c r="O127" s="32"/>
      <c r="P127" s="38"/>
      <c r="Q127" s="32"/>
      <c r="R127" s="38"/>
      <c r="S127" s="32"/>
      <c r="T127" s="38"/>
      <c r="U127" s="32"/>
      <c r="V127" s="34"/>
      <c r="W127" s="25"/>
      <c r="X127" s="407"/>
      <c r="Y127" s="408"/>
    </row>
    <row r="128" spans="1:25" ht="27" customHeight="1">
      <c r="A128" s="397"/>
      <c r="B128" s="21" t="s">
        <v>52</v>
      </c>
      <c r="C128" s="21"/>
      <c r="D128" s="33"/>
      <c r="E128" s="31"/>
      <c r="F128" s="130"/>
      <c r="G128" s="35"/>
      <c r="H128" s="36"/>
      <c r="I128" s="128"/>
      <c r="J128" s="128"/>
      <c r="K128" s="39"/>
      <c r="L128" s="40"/>
      <c r="M128" s="33"/>
      <c r="N128" s="40"/>
      <c r="O128" s="33"/>
      <c r="P128" s="40"/>
      <c r="Q128" s="33"/>
      <c r="R128" s="40"/>
      <c r="S128" s="33"/>
      <c r="T128" s="40"/>
      <c r="U128" s="33"/>
      <c r="V128" s="43"/>
      <c r="W128" s="25"/>
      <c r="X128" s="407"/>
      <c r="Y128" s="408"/>
    </row>
    <row r="129" spans="1:25" ht="27" customHeight="1">
      <c r="A129" s="397"/>
      <c r="B129" s="19" t="s">
        <v>65</v>
      </c>
      <c r="C129" s="19"/>
      <c r="D129" s="32"/>
      <c r="E129" s="29"/>
      <c r="F129" s="129"/>
      <c r="G129" s="32"/>
      <c r="H129" s="34"/>
      <c r="I129" s="127"/>
      <c r="J129" s="127"/>
      <c r="K129" s="37"/>
      <c r="L129" s="38"/>
      <c r="M129" s="32"/>
      <c r="N129" s="38"/>
      <c r="O129" s="32"/>
      <c r="P129" s="38"/>
      <c r="Q129" s="32"/>
      <c r="R129" s="38"/>
      <c r="S129" s="32"/>
      <c r="T129" s="38"/>
      <c r="U129" s="32"/>
      <c r="V129" s="34"/>
      <c r="W129" s="25"/>
      <c r="X129" s="407"/>
      <c r="Y129" s="408"/>
    </row>
    <row r="130" spans="1:25" ht="27" customHeight="1">
      <c r="A130" s="397"/>
      <c r="B130" s="21" t="s">
        <v>52</v>
      </c>
      <c r="C130" s="21"/>
      <c r="D130" s="33"/>
      <c r="E130" s="31"/>
      <c r="F130" s="130"/>
      <c r="G130" s="35"/>
      <c r="H130" s="36"/>
      <c r="I130" s="128"/>
      <c r="J130" s="128"/>
      <c r="K130" s="39"/>
      <c r="L130" s="40"/>
      <c r="M130" s="33"/>
      <c r="N130" s="40"/>
      <c r="O130" s="33"/>
      <c r="P130" s="40"/>
      <c r="Q130" s="33"/>
      <c r="R130" s="40"/>
      <c r="S130" s="33"/>
      <c r="T130" s="40"/>
      <c r="U130" s="33"/>
      <c r="V130" s="43"/>
      <c r="W130" s="25"/>
      <c r="X130" s="407"/>
      <c r="Y130" s="408"/>
    </row>
    <row r="131" spans="1:25" ht="27" customHeight="1">
      <c r="A131" s="397"/>
      <c r="B131" s="16" t="s">
        <v>91</v>
      </c>
      <c r="C131" s="20"/>
      <c r="D131" s="32"/>
      <c r="E131" s="29"/>
      <c r="F131" s="129"/>
      <c r="G131" s="32"/>
      <c r="H131" s="34"/>
      <c r="I131" s="127"/>
      <c r="J131" s="127"/>
      <c r="K131" s="37"/>
      <c r="L131" s="38"/>
      <c r="M131" s="32"/>
      <c r="N131" s="38"/>
      <c r="O131" s="32"/>
      <c r="P131" s="38"/>
      <c r="Q131" s="32"/>
      <c r="R131" s="38"/>
      <c r="S131" s="32"/>
      <c r="T131" s="38"/>
      <c r="U131" s="32"/>
      <c r="V131" s="34"/>
      <c r="W131" s="25"/>
      <c r="X131" s="407"/>
      <c r="Y131" s="408"/>
    </row>
    <row r="132" spans="1:25" ht="27" customHeight="1">
      <c r="A132" s="398"/>
      <c r="B132" s="2" t="s">
        <v>52</v>
      </c>
      <c r="C132" s="22"/>
      <c r="D132" s="33"/>
      <c r="E132" s="31"/>
      <c r="F132" s="130"/>
      <c r="G132" s="35"/>
      <c r="H132" s="36"/>
      <c r="I132" s="128"/>
      <c r="J132" s="128"/>
      <c r="K132" s="39"/>
      <c r="L132" s="40"/>
      <c r="M132" s="33"/>
      <c r="N132" s="40"/>
      <c r="O132" s="33"/>
      <c r="P132" s="40"/>
      <c r="Q132" s="33"/>
      <c r="R132" s="40"/>
      <c r="S132" s="33"/>
      <c r="T132" s="40"/>
      <c r="U132" s="33"/>
      <c r="V132" s="43"/>
      <c r="W132" s="26"/>
      <c r="X132" s="411"/>
      <c r="Y132" s="412"/>
    </row>
  </sheetData>
  <sheetProtection/>
  <mergeCells count="155">
    <mergeCell ref="X7:Y7"/>
    <mergeCell ref="X8:Y8"/>
    <mergeCell ref="X9:Y9"/>
    <mergeCell ref="X10:Y10"/>
    <mergeCell ref="X11:Y11"/>
    <mergeCell ref="X12:Y12"/>
    <mergeCell ref="A117:A124"/>
    <mergeCell ref="X117:Y117"/>
    <mergeCell ref="X118:Y118"/>
    <mergeCell ref="X119:Y119"/>
    <mergeCell ref="X120:Y120"/>
    <mergeCell ref="X121:Y121"/>
    <mergeCell ref="X122:Y122"/>
    <mergeCell ref="X123:Y123"/>
    <mergeCell ref="X124:Y124"/>
    <mergeCell ref="A101:A108"/>
    <mergeCell ref="X101:Y101"/>
    <mergeCell ref="X102:Y102"/>
    <mergeCell ref="X103:Y103"/>
    <mergeCell ref="X104:Y104"/>
    <mergeCell ref="X105:Y105"/>
    <mergeCell ref="X106:Y106"/>
    <mergeCell ref="X107:Y107"/>
    <mergeCell ref="X108:Y108"/>
    <mergeCell ref="A93:A100"/>
    <mergeCell ref="X93:Y93"/>
    <mergeCell ref="X94:Y94"/>
    <mergeCell ref="X95:Y95"/>
    <mergeCell ref="X96:Y96"/>
    <mergeCell ref="X97:Y97"/>
    <mergeCell ref="X98:Y98"/>
    <mergeCell ref="X99:Y99"/>
    <mergeCell ref="X100:Y100"/>
    <mergeCell ref="A85:A92"/>
    <mergeCell ref="X85:Y85"/>
    <mergeCell ref="X86:Y86"/>
    <mergeCell ref="X87:Y87"/>
    <mergeCell ref="X88:Y88"/>
    <mergeCell ref="X89:Y89"/>
    <mergeCell ref="X90:Y90"/>
    <mergeCell ref="X91:Y91"/>
    <mergeCell ref="X92:Y92"/>
    <mergeCell ref="A77:A84"/>
    <mergeCell ref="X77:Y77"/>
    <mergeCell ref="X78:Y78"/>
    <mergeCell ref="X79:Y79"/>
    <mergeCell ref="X80:Y80"/>
    <mergeCell ref="X81:Y81"/>
    <mergeCell ref="X82:Y82"/>
    <mergeCell ref="X83:Y83"/>
    <mergeCell ref="X84:Y84"/>
    <mergeCell ref="A69:A76"/>
    <mergeCell ref="X69:Y69"/>
    <mergeCell ref="X70:Y70"/>
    <mergeCell ref="X71:Y71"/>
    <mergeCell ref="X72:Y72"/>
    <mergeCell ref="X73:Y73"/>
    <mergeCell ref="X74:Y74"/>
    <mergeCell ref="X75:Y75"/>
    <mergeCell ref="X76:Y76"/>
    <mergeCell ref="A61:A68"/>
    <mergeCell ref="X61:Y61"/>
    <mergeCell ref="X62:Y62"/>
    <mergeCell ref="X63:Y63"/>
    <mergeCell ref="X64:Y64"/>
    <mergeCell ref="X65:Y65"/>
    <mergeCell ref="X66:Y66"/>
    <mergeCell ref="X67:Y67"/>
    <mergeCell ref="X68:Y68"/>
    <mergeCell ref="A53:A60"/>
    <mergeCell ref="X53:Y53"/>
    <mergeCell ref="X54:Y54"/>
    <mergeCell ref="X55:Y55"/>
    <mergeCell ref="X56:Y56"/>
    <mergeCell ref="X57:Y57"/>
    <mergeCell ref="X58:Y58"/>
    <mergeCell ref="X59:Y59"/>
    <mergeCell ref="X60:Y60"/>
    <mergeCell ref="A45:A52"/>
    <mergeCell ref="X45:Y45"/>
    <mergeCell ref="X46:Y46"/>
    <mergeCell ref="X47:Y47"/>
    <mergeCell ref="X48:Y48"/>
    <mergeCell ref="X49:Y49"/>
    <mergeCell ref="X50:Y50"/>
    <mergeCell ref="X51:Y51"/>
    <mergeCell ref="X52:Y52"/>
    <mergeCell ref="A37:A44"/>
    <mergeCell ref="X37:Y37"/>
    <mergeCell ref="X38:Y38"/>
    <mergeCell ref="X39:Y39"/>
    <mergeCell ref="X40:Y40"/>
    <mergeCell ref="X41:Y41"/>
    <mergeCell ref="X42:Y42"/>
    <mergeCell ref="X43:Y43"/>
    <mergeCell ref="X44:Y44"/>
    <mergeCell ref="X129:Y129"/>
    <mergeCell ref="X130:Y130"/>
    <mergeCell ref="X131:Y131"/>
    <mergeCell ref="X132:Y132"/>
    <mergeCell ref="A29:A36"/>
    <mergeCell ref="X29:Y29"/>
    <mergeCell ref="X30:Y30"/>
    <mergeCell ref="X31:Y31"/>
    <mergeCell ref="X32:Y32"/>
    <mergeCell ref="X33:Y33"/>
    <mergeCell ref="X116:Y116"/>
    <mergeCell ref="X109:Y109"/>
    <mergeCell ref="X125:Y125"/>
    <mergeCell ref="X126:Y126"/>
    <mergeCell ref="X127:Y127"/>
    <mergeCell ref="X128:Y128"/>
    <mergeCell ref="X110:Y110"/>
    <mergeCell ref="X111:Y111"/>
    <mergeCell ref="X112:Y112"/>
    <mergeCell ref="X113:Y113"/>
    <mergeCell ref="X114:Y114"/>
    <mergeCell ref="X115:Y115"/>
    <mergeCell ref="X25:Y25"/>
    <mergeCell ref="X26:Y26"/>
    <mergeCell ref="X27:Y27"/>
    <mergeCell ref="X28:Y28"/>
    <mergeCell ref="X34:Y34"/>
    <mergeCell ref="X35:Y35"/>
    <mergeCell ref="X36:Y36"/>
    <mergeCell ref="A109:A116"/>
    <mergeCell ref="D3:E3"/>
    <mergeCell ref="G3:H3"/>
    <mergeCell ref="K3:L3"/>
    <mergeCell ref="M3:N3"/>
    <mergeCell ref="X21:Y21"/>
    <mergeCell ref="X22:Y22"/>
    <mergeCell ref="X17:Y17"/>
    <mergeCell ref="X18:Y18"/>
    <mergeCell ref="X19:Y19"/>
    <mergeCell ref="W3:W4"/>
    <mergeCell ref="X23:Y23"/>
    <mergeCell ref="X24:Y24"/>
    <mergeCell ref="Q3:R3"/>
    <mergeCell ref="A13:A20"/>
    <mergeCell ref="A21:A28"/>
    <mergeCell ref="X20:Y20"/>
    <mergeCell ref="A5:A12"/>
    <mergeCell ref="X5:Y5"/>
    <mergeCell ref="X6:Y6"/>
    <mergeCell ref="O3:P3"/>
    <mergeCell ref="A125:A132"/>
    <mergeCell ref="X3:Y4"/>
    <mergeCell ref="X13:Y13"/>
    <mergeCell ref="X14:Y14"/>
    <mergeCell ref="X15:Y15"/>
    <mergeCell ref="X16:Y16"/>
    <mergeCell ref="A3:B4"/>
    <mergeCell ref="S3:T3"/>
    <mergeCell ref="U3:V3"/>
  </mergeCells>
  <printOptions/>
  <pageMargins left="0.31496062992125984" right="0.31496062992125984" top="0.35433070866141736" bottom="0.15748031496062992" header="0.1968503937007874" footer="0.31496062992125984"/>
  <pageSetup fitToHeight="5" horizontalDpi="600" verticalDpi="600" orientation="landscape" paperSize="9" scale="55" r:id="rId1"/>
  <headerFooter>
    <oddHeader>&amp;R（&amp;P／&amp;N）</oddHeader>
  </headerFooter>
  <rowBreaks count="3" manualBreakCount="3">
    <brk id="36" max="255" man="1"/>
    <brk id="68" max="255" man="1"/>
    <brk id="100" max="255" man="1"/>
  </rowBreaks>
</worksheet>
</file>

<file path=xl/worksheets/sheet5.xml><?xml version="1.0" encoding="utf-8"?>
<worksheet xmlns="http://schemas.openxmlformats.org/spreadsheetml/2006/main" xmlns:r="http://schemas.openxmlformats.org/officeDocument/2006/relationships">
  <sheetPr codeName="Sheet5"/>
  <dimension ref="A1:R29"/>
  <sheetViews>
    <sheetView zoomScalePageLayoutView="0" workbookViewId="0" topLeftCell="A1">
      <selection activeCell="A2" sqref="A2"/>
    </sheetView>
  </sheetViews>
  <sheetFormatPr defaultColWidth="9.00390625" defaultRowHeight="13.5"/>
  <cols>
    <col min="1" max="1" width="9.625" style="0" customWidth="1"/>
    <col min="2" max="16" width="8.625" style="0" customWidth="1"/>
    <col min="17" max="18" width="36.625" style="0" customWidth="1"/>
  </cols>
  <sheetData>
    <row r="1" spans="1:5" ht="17.25">
      <c r="A1" s="10" t="s">
        <v>344</v>
      </c>
      <c r="B1" s="10"/>
      <c r="C1" s="10"/>
      <c r="D1" s="10"/>
      <c r="E1" s="10"/>
    </row>
    <row r="2" spans="1:17" ht="18" thickBot="1">
      <c r="A2" s="10" t="s">
        <v>150</v>
      </c>
      <c r="Q2" t="s">
        <v>46</v>
      </c>
    </row>
    <row r="3" spans="2:18" ht="19.5" customHeight="1">
      <c r="B3" s="82" t="s">
        <v>4</v>
      </c>
      <c r="C3" s="417" t="s">
        <v>22</v>
      </c>
      <c r="D3" s="418"/>
      <c r="E3" s="417" t="s">
        <v>5</v>
      </c>
      <c r="F3" s="418"/>
      <c r="G3" s="86" t="s">
        <v>6</v>
      </c>
      <c r="H3" s="86" t="s">
        <v>36</v>
      </c>
      <c r="I3" s="86" t="s">
        <v>37</v>
      </c>
      <c r="J3" s="86" t="s">
        <v>7</v>
      </c>
      <c r="K3" s="86" t="s">
        <v>8</v>
      </c>
      <c r="L3" s="86" t="s">
        <v>9</v>
      </c>
      <c r="M3" s="86" t="s">
        <v>10</v>
      </c>
      <c r="N3" s="86" t="s">
        <v>11</v>
      </c>
      <c r="O3" s="86" t="s">
        <v>12</v>
      </c>
      <c r="P3" s="86" t="s">
        <v>13</v>
      </c>
      <c r="Q3" s="83" t="s">
        <v>14</v>
      </c>
      <c r="R3" s="84" t="s">
        <v>69</v>
      </c>
    </row>
    <row r="4" spans="2:18" ht="19.5" customHeight="1" thickBot="1">
      <c r="B4" s="85" t="s">
        <v>0</v>
      </c>
      <c r="C4" s="419"/>
      <c r="D4" s="420"/>
      <c r="E4" s="419"/>
      <c r="F4" s="420"/>
      <c r="G4" s="96" t="s">
        <v>42</v>
      </c>
      <c r="H4" s="97" t="s">
        <v>43</v>
      </c>
      <c r="I4" s="96" t="s">
        <v>44</v>
      </c>
      <c r="J4" s="97" t="s">
        <v>40</v>
      </c>
      <c r="K4" s="96" t="s">
        <v>40</v>
      </c>
      <c r="L4" s="96" t="s">
        <v>45</v>
      </c>
      <c r="M4" s="97" t="s">
        <v>45</v>
      </c>
      <c r="N4" s="96" t="s">
        <v>45</v>
      </c>
      <c r="O4" s="97" t="s">
        <v>45</v>
      </c>
      <c r="P4" s="96" t="s">
        <v>45</v>
      </c>
      <c r="Q4" s="65" t="s">
        <v>67</v>
      </c>
      <c r="R4" s="70" t="s">
        <v>68</v>
      </c>
    </row>
    <row r="5" spans="1:18" ht="19.5" customHeight="1">
      <c r="A5" s="92" t="s">
        <v>70</v>
      </c>
      <c r="B5" s="87" t="s">
        <v>1</v>
      </c>
      <c r="C5" s="56" t="s">
        <v>17</v>
      </c>
      <c r="D5" s="57">
        <v>0.016</v>
      </c>
      <c r="E5" s="58" t="s">
        <v>23</v>
      </c>
      <c r="F5" s="57">
        <v>0.002</v>
      </c>
      <c r="G5" s="58"/>
      <c r="H5" s="58"/>
      <c r="I5" s="58"/>
      <c r="J5" s="58"/>
      <c r="K5" s="58"/>
      <c r="L5" s="58"/>
      <c r="M5" s="58"/>
      <c r="N5" s="58"/>
      <c r="O5" s="58"/>
      <c r="P5" s="58"/>
      <c r="Q5" s="58" t="s">
        <v>94</v>
      </c>
      <c r="R5" s="59"/>
    </row>
    <row r="6" spans="1:18" ht="19.5" customHeight="1">
      <c r="A6" s="93" t="s">
        <v>72</v>
      </c>
      <c r="B6" s="88"/>
      <c r="C6" s="9"/>
      <c r="D6" s="1"/>
      <c r="E6" s="1"/>
      <c r="F6" s="1"/>
      <c r="G6" s="1"/>
      <c r="H6" s="1"/>
      <c r="I6" s="1"/>
      <c r="J6" s="1"/>
      <c r="K6" s="1"/>
      <c r="L6" s="1"/>
      <c r="M6" s="1"/>
      <c r="N6" s="1"/>
      <c r="O6" s="1"/>
      <c r="P6" s="1"/>
      <c r="Q6" s="4" t="s">
        <v>28</v>
      </c>
      <c r="R6" s="61" t="s">
        <v>32</v>
      </c>
    </row>
    <row r="7" spans="1:18" ht="19.5" customHeight="1">
      <c r="A7" s="93" t="s">
        <v>73</v>
      </c>
      <c r="B7" s="88"/>
      <c r="C7" s="9"/>
      <c r="D7" s="1"/>
      <c r="E7" s="1"/>
      <c r="F7" s="1"/>
      <c r="G7" s="1"/>
      <c r="H7" s="1"/>
      <c r="I7" s="1"/>
      <c r="J7" s="1"/>
      <c r="K7" s="1"/>
      <c r="L7" s="1"/>
      <c r="M7" s="1"/>
      <c r="N7" s="1"/>
      <c r="O7" s="1"/>
      <c r="P7" s="1"/>
      <c r="Q7" s="4"/>
      <c r="R7" s="61"/>
    </row>
    <row r="8" spans="1:18" ht="19.5" customHeight="1" thickBot="1">
      <c r="A8" s="94" t="s">
        <v>74</v>
      </c>
      <c r="B8" s="89"/>
      <c r="C8" s="63"/>
      <c r="D8" s="64"/>
      <c r="E8" s="64"/>
      <c r="F8" s="64"/>
      <c r="G8" s="64"/>
      <c r="H8" s="64"/>
      <c r="I8" s="64"/>
      <c r="J8" s="64"/>
      <c r="K8" s="64"/>
      <c r="L8" s="64"/>
      <c r="M8" s="64"/>
      <c r="N8" s="64"/>
      <c r="O8" s="64"/>
      <c r="P8" s="64"/>
      <c r="Q8" s="65"/>
      <c r="R8" s="66"/>
    </row>
    <row r="9" spans="1:18" ht="19.5" customHeight="1">
      <c r="A9" s="92" t="s">
        <v>70</v>
      </c>
      <c r="B9" s="87" t="s">
        <v>2</v>
      </c>
      <c r="C9" s="56" t="s">
        <v>18</v>
      </c>
      <c r="D9" s="67">
        <v>0.14</v>
      </c>
      <c r="E9" s="58" t="s">
        <v>24</v>
      </c>
      <c r="F9" s="57">
        <v>0.045</v>
      </c>
      <c r="G9" s="58"/>
      <c r="H9" s="58"/>
      <c r="I9" s="58"/>
      <c r="J9" s="58"/>
      <c r="K9" s="58"/>
      <c r="L9" s="58"/>
      <c r="M9" s="58"/>
      <c r="N9" s="58"/>
      <c r="O9" s="58"/>
      <c r="P9" s="58"/>
      <c r="Q9" s="58"/>
      <c r="R9" s="59"/>
    </row>
    <row r="10" spans="1:18" ht="19.5" customHeight="1">
      <c r="A10" s="93" t="s">
        <v>72</v>
      </c>
      <c r="B10" s="88"/>
      <c r="C10" s="9"/>
      <c r="D10" s="1"/>
      <c r="E10" s="1"/>
      <c r="F10" s="1"/>
      <c r="G10" s="1"/>
      <c r="H10" s="1"/>
      <c r="I10" s="1"/>
      <c r="J10" s="1"/>
      <c r="K10" s="1"/>
      <c r="L10" s="1"/>
      <c r="M10" s="1"/>
      <c r="N10" s="1"/>
      <c r="O10" s="1"/>
      <c r="P10" s="1"/>
      <c r="Q10" s="3" t="s">
        <v>29</v>
      </c>
      <c r="R10" s="68" t="s">
        <v>33</v>
      </c>
    </row>
    <row r="11" spans="1:18" ht="19.5" customHeight="1">
      <c r="A11" s="93" t="s">
        <v>73</v>
      </c>
      <c r="B11" s="88"/>
      <c r="C11" s="9"/>
      <c r="D11" s="1"/>
      <c r="E11" s="1"/>
      <c r="F11" s="1"/>
      <c r="G11" s="1"/>
      <c r="H11" s="1"/>
      <c r="I11" s="1"/>
      <c r="J11" s="1"/>
      <c r="K11" s="1"/>
      <c r="L11" s="1"/>
      <c r="M11" s="1"/>
      <c r="N11" s="1"/>
      <c r="O11" s="1"/>
      <c r="P11" s="1"/>
      <c r="Q11" s="3"/>
      <c r="R11" s="68"/>
    </row>
    <row r="12" spans="1:18" ht="19.5" customHeight="1" thickBot="1">
      <c r="A12" s="94" t="s">
        <v>74</v>
      </c>
      <c r="B12" s="89"/>
      <c r="C12" s="63"/>
      <c r="D12" s="64"/>
      <c r="E12" s="64"/>
      <c r="F12" s="64"/>
      <c r="G12" s="64"/>
      <c r="H12" s="64"/>
      <c r="I12" s="64"/>
      <c r="J12" s="64"/>
      <c r="K12" s="64"/>
      <c r="L12" s="64"/>
      <c r="M12" s="64"/>
      <c r="N12" s="64"/>
      <c r="O12" s="64"/>
      <c r="P12" s="64"/>
      <c r="Q12" s="69"/>
      <c r="R12" s="70"/>
    </row>
    <row r="13" spans="1:18" ht="19.5" customHeight="1">
      <c r="A13" s="92" t="s">
        <v>70</v>
      </c>
      <c r="B13" s="87" t="s">
        <v>2</v>
      </c>
      <c r="C13" s="56" t="s">
        <v>19</v>
      </c>
      <c r="D13" s="67">
        <v>0.42</v>
      </c>
      <c r="E13" s="58" t="s">
        <v>25</v>
      </c>
      <c r="F13" s="57">
        <v>0.287</v>
      </c>
      <c r="G13" s="58"/>
      <c r="H13" s="58"/>
      <c r="I13" s="58"/>
      <c r="J13" s="58"/>
      <c r="K13" s="58"/>
      <c r="L13" s="58"/>
      <c r="M13" s="58"/>
      <c r="N13" s="58"/>
      <c r="O13" s="58"/>
      <c r="P13" s="58"/>
      <c r="Q13" s="58"/>
      <c r="R13" s="71"/>
    </row>
    <row r="14" spans="1:18" ht="19.5" customHeight="1">
      <c r="A14" s="93" t="s">
        <v>72</v>
      </c>
      <c r="B14" s="88"/>
      <c r="C14" s="9"/>
      <c r="D14" s="1"/>
      <c r="E14" s="1"/>
      <c r="F14" s="1"/>
      <c r="G14" s="1"/>
      <c r="H14" s="1"/>
      <c r="I14" s="1"/>
      <c r="J14" s="1"/>
      <c r="K14" s="1"/>
      <c r="L14" s="1"/>
      <c r="M14" s="1"/>
      <c r="N14" s="1"/>
      <c r="O14" s="1"/>
      <c r="P14" s="1"/>
      <c r="Q14" s="1" t="s">
        <v>30</v>
      </c>
      <c r="R14" s="72" t="s">
        <v>34</v>
      </c>
    </row>
    <row r="15" spans="1:18" ht="19.5" customHeight="1">
      <c r="A15" s="93" t="s">
        <v>73</v>
      </c>
      <c r="B15" s="88"/>
      <c r="C15" s="9"/>
      <c r="D15" s="1"/>
      <c r="E15" s="1"/>
      <c r="F15" s="1"/>
      <c r="G15" s="1"/>
      <c r="H15" s="1"/>
      <c r="I15" s="1"/>
      <c r="J15" s="1"/>
      <c r="K15" s="1"/>
      <c r="L15" s="1"/>
      <c r="M15" s="1"/>
      <c r="N15" s="1"/>
      <c r="O15" s="1"/>
      <c r="P15" s="1"/>
      <c r="Q15" s="1"/>
      <c r="R15" s="72"/>
    </row>
    <row r="16" spans="1:18" ht="19.5" customHeight="1" thickBot="1">
      <c r="A16" s="94" t="s">
        <v>74</v>
      </c>
      <c r="B16" s="89"/>
      <c r="C16" s="63"/>
      <c r="D16" s="64"/>
      <c r="E16" s="64"/>
      <c r="F16" s="64"/>
      <c r="G16" s="64"/>
      <c r="H16" s="64"/>
      <c r="I16" s="64"/>
      <c r="J16" s="64"/>
      <c r="K16" s="64"/>
      <c r="L16" s="64"/>
      <c r="M16" s="64"/>
      <c r="N16" s="64"/>
      <c r="O16" s="64"/>
      <c r="P16" s="64"/>
      <c r="Q16" s="64"/>
      <c r="R16" s="73"/>
    </row>
    <row r="17" spans="1:18" ht="19.5" customHeight="1">
      <c r="A17" s="92" t="s">
        <v>70</v>
      </c>
      <c r="B17" s="87" t="s">
        <v>3</v>
      </c>
      <c r="C17" s="56" t="s">
        <v>20</v>
      </c>
      <c r="D17" s="57">
        <v>0.371</v>
      </c>
      <c r="E17" s="58" t="s">
        <v>26</v>
      </c>
      <c r="F17" s="57">
        <v>0.538</v>
      </c>
      <c r="G17" s="58"/>
      <c r="H17" s="58"/>
      <c r="I17" s="58"/>
      <c r="J17" s="58"/>
      <c r="K17" s="58"/>
      <c r="L17" s="58"/>
      <c r="M17" s="58"/>
      <c r="N17" s="58"/>
      <c r="O17" s="58"/>
      <c r="P17" s="58"/>
      <c r="Q17" s="58"/>
      <c r="R17" s="59"/>
    </row>
    <row r="18" spans="1:18" ht="19.5" customHeight="1">
      <c r="A18" s="93" t="s">
        <v>72</v>
      </c>
      <c r="B18" s="88"/>
      <c r="C18" s="9"/>
      <c r="D18" s="1"/>
      <c r="E18" s="1"/>
      <c r="F18" s="1"/>
      <c r="G18" s="1"/>
      <c r="H18" s="1"/>
      <c r="I18" s="1"/>
      <c r="J18" s="1"/>
      <c r="K18" s="1"/>
      <c r="L18" s="1"/>
      <c r="M18" s="1"/>
      <c r="N18" s="1"/>
      <c r="O18" s="1"/>
      <c r="P18" s="1"/>
      <c r="Q18" s="1" t="s">
        <v>31</v>
      </c>
      <c r="R18" s="68" t="s">
        <v>35</v>
      </c>
    </row>
    <row r="19" spans="1:18" ht="19.5" customHeight="1">
      <c r="A19" s="93" t="s">
        <v>73</v>
      </c>
      <c r="B19" s="88"/>
      <c r="C19" s="9"/>
      <c r="D19" s="1"/>
      <c r="E19" s="1"/>
      <c r="F19" s="1"/>
      <c r="G19" s="1"/>
      <c r="H19" s="1"/>
      <c r="I19" s="1"/>
      <c r="J19" s="1"/>
      <c r="K19" s="1"/>
      <c r="L19" s="1"/>
      <c r="M19" s="1"/>
      <c r="N19" s="1"/>
      <c r="O19" s="1"/>
      <c r="P19" s="1"/>
      <c r="Q19" s="1"/>
      <c r="R19" s="68"/>
    </row>
    <row r="20" spans="1:18" ht="19.5" customHeight="1" thickBot="1">
      <c r="A20" s="94" t="s">
        <v>74</v>
      </c>
      <c r="B20" s="89"/>
      <c r="C20" s="63"/>
      <c r="D20" s="64"/>
      <c r="E20" s="64"/>
      <c r="F20" s="64"/>
      <c r="G20" s="64"/>
      <c r="H20" s="64"/>
      <c r="I20" s="64"/>
      <c r="J20" s="64"/>
      <c r="K20" s="64"/>
      <c r="L20" s="64"/>
      <c r="M20" s="64"/>
      <c r="N20" s="64"/>
      <c r="O20" s="64"/>
      <c r="P20" s="64"/>
      <c r="Q20" s="64"/>
      <c r="R20" s="70"/>
    </row>
    <row r="21" spans="1:18" ht="19.5" customHeight="1">
      <c r="A21" s="92" t="s">
        <v>70</v>
      </c>
      <c r="B21" s="87" t="s">
        <v>1</v>
      </c>
      <c r="C21" s="56" t="s">
        <v>21</v>
      </c>
      <c r="D21" s="57">
        <v>0.049</v>
      </c>
      <c r="E21" s="58" t="s">
        <v>27</v>
      </c>
      <c r="F21" s="57">
        <v>0.127</v>
      </c>
      <c r="G21" s="58"/>
      <c r="H21" s="58"/>
      <c r="I21" s="58"/>
      <c r="J21" s="58"/>
      <c r="K21" s="58"/>
      <c r="L21" s="58"/>
      <c r="M21" s="58"/>
      <c r="N21" s="58"/>
      <c r="O21" s="58"/>
      <c r="P21" s="58"/>
      <c r="Q21" s="58"/>
      <c r="R21" s="59"/>
    </row>
    <row r="22" spans="1:18" ht="19.5" customHeight="1">
      <c r="A22" s="93" t="s">
        <v>71</v>
      </c>
      <c r="B22" s="90"/>
      <c r="C22" s="14"/>
      <c r="D22" s="15"/>
      <c r="E22" s="13"/>
      <c r="F22" s="15"/>
      <c r="G22" s="13"/>
      <c r="H22" s="13"/>
      <c r="I22" s="13"/>
      <c r="J22" s="13"/>
      <c r="K22" s="13"/>
      <c r="L22" s="13"/>
      <c r="M22" s="13"/>
      <c r="N22" s="13"/>
      <c r="O22" s="13"/>
      <c r="P22" s="13"/>
      <c r="Q22" s="13"/>
      <c r="R22" s="74"/>
    </row>
    <row r="23" spans="1:18" ht="19.5" customHeight="1">
      <c r="A23" s="93" t="s">
        <v>73</v>
      </c>
      <c r="B23" s="90"/>
      <c r="C23" s="14"/>
      <c r="D23" s="15"/>
      <c r="E23" s="13"/>
      <c r="F23" s="15"/>
      <c r="G23" s="13"/>
      <c r="H23" s="13"/>
      <c r="I23" s="13"/>
      <c r="J23" s="13"/>
      <c r="K23" s="13"/>
      <c r="L23" s="13"/>
      <c r="M23" s="13"/>
      <c r="N23" s="13"/>
      <c r="O23" s="13"/>
      <c r="P23" s="13"/>
      <c r="Q23" s="13"/>
      <c r="R23" s="74"/>
    </row>
    <row r="24" spans="1:18" ht="18" thickBot="1">
      <c r="A24" s="95" t="s">
        <v>74</v>
      </c>
      <c r="B24" s="91"/>
      <c r="C24" s="8"/>
      <c r="D24" s="8"/>
      <c r="E24" s="8"/>
      <c r="F24" s="8"/>
      <c r="G24" s="8"/>
      <c r="H24" s="8"/>
      <c r="I24" s="8"/>
      <c r="J24" s="8"/>
      <c r="K24" s="8"/>
      <c r="L24" s="8"/>
      <c r="M24" s="8"/>
      <c r="N24" s="8"/>
      <c r="O24" s="8"/>
      <c r="P24" s="8"/>
      <c r="Q24" s="8"/>
      <c r="R24" s="75"/>
    </row>
    <row r="25" spans="1:18" ht="60" customHeight="1" thickTop="1">
      <c r="A25" s="76" t="s">
        <v>47</v>
      </c>
      <c r="B25" s="11"/>
      <c r="C25" s="12"/>
      <c r="D25" s="12"/>
      <c r="E25" s="12"/>
      <c r="F25" s="12"/>
      <c r="G25" s="12"/>
      <c r="H25" s="12"/>
      <c r="I25" s="12"/>
      <c r="J25" s="12"/>
      <c r="K25" s="12"/>
      <c r="L25" s="12"/>
      <c r="M25" s="12"/>
      <c r="N25" s="12"/>
      <c r="O25" s="12"/>
      <c r="P25" s="12"/>
      <c r="Q25" s="53" t="s">
        <v>66</v>
      </c>
      <c r="R25" s="77"/>
    </row>
    <row r="26" spans="1:18" ht="60" customHeight="1">
      <c r="A26" s="78" t="s">
        <v>16</v>
      </c>
      <c r="B26" s="7"/>
      <c r="C26" s="6"/>
      <c r="D26" s="6"/>
      <c r="E26" s="6"/>
      <c r="F26" s="6"/>
      <c r="G26" s="6"/>
      <c r="H26" s="6"/>
      <c r="I26" s="6"/>
      <c r="J26" s="6"/>
      <c r="K26" s="6"/>
      <c r="L26" s="6"/>
      <c r="M26" s="6"/>
      <c r="N26" s="6"/>
      <c r="O26" s="6"/>
      <c r="P26" s="6"/>
      <c r="Q26" s="54"/>
      <c r="R26" s="79"/>
    </row>
    <row r="27" spans="1:18" ht="60" customHeight="1">
      <c r="A27" s="60" t="s">
        <v>15</v>
      </c>
      <c r="B27" s="1"/>
      <c r="C27" s="1"/>
      <c r="D27" s="1"/>
      <c r="E27" s="1"/>
      <c r="F27" s="1"/>
      <c r="G27" s="1"/>
      <c r="H27" s="1"/>
      <c r="I27" s="1"/>
      <c r="J27" s="1"/>
      <c r="K27" s="1"/>
      <c r="L27" s="1"/>
      <c r="M27" s="1"/>
      <c r="N27" s="1"/>
      <c r="O27" s="1"/>
      <c r="P27" s="1"/>
      <c r="Q27" s="55"/>
      <c r="R27" s="79"/>
    </row>
    <row r="28" spans="1:18" ht="60" customHeight="1">
      <c r="A28" s="60" t="s">
        <v>38</v>
      </c>
      <c r="B28" s="1"/>
      <c r="C28" s="1"/>
      <c r="D28" s="1"/>
      <c r="E28" s="1"/>
      <c r="F28" s="1"/>
      <c r="G28" s="1"/>
      <c r="H28" s="1"/>
      <c r="I28" s="1"/>
      <c r="J28" s="1"/>
      <c r="K28" s="1"/>
      <c r="L28" s="1"/>
      <c r="M28" s="1"/>
      <c r="N28" s="1"/>
      <c r="O28" s="1"/>
      <c r="P28" s="1"/>
      <c r="Q28" s="55"/>
      <c r="R28" s="79"/>
    </row>
    <row r="29" spans="1:18" ht="60" customHeight="1" thickBot="1">
      <c r="A29" s="62" t="s">
        <v>39</v>
      </c>
      <c r="B29" s="64"/>
      <c r="C29" s="64"/>
      <c r="D29" s="64"/>
      <c r="E29" s="64"/>
      <c r="F29" s="64"/>
      <c r="G29" s="64"/>
      <c r="H29" s="64"/>
      <c r="I29" s="64"/>
      <c r="J29" s="64"/>
      <c r="K29" s="64"/>
      <c r="L29" s="64"/>
      <c r="M29" s="64"/>
      <c r="N29" s="64"/>
      <c r="O29" s="64"/>
      <c r="P29" s="64"/>
      <c r="Q29" s="80"/>
      <c r="R29" s="81"/>
    </row>
  </sheetData>
  <sheetProtection/>
  <mergeCells count="2">
    <mergeCell ref="C3:D4"/>
    <mergeCell ref="E3:F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BSSHIZUOKA1</dc:creator>
  <cp:keywords/>
  <dc:description/>
  <cp:lastModifiedBy>seiya</cp:lastModifiedBy>
  <cp:lastPrinted>2019-03-26T10:55:01Z</cp:lastPrinted>
  <dcterms:created xsi:type="dcterms:W3CDTF">2016-04-27T05:50:31Z</dcterms:created>
  <dcterms:modified xsi:type="dcterms:W3CDTF">2020-07-09T02:50:19Z</dcterms:modified>
  <cp:category/>
  <cp:version/>
  <cp:contentType/>
  <cp:contentStatus/>
</cp:coreProperties>
</file>